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A809531D-32E0-4D31-B348-5530F1BA6445}" xr6:coauthVersionLast="47" xr6:coauthVersionMax="47" xr10:uidLastSave="{00000000-0000-0000-0000-000000000000}"/>
  <bookViews>
    <workbookView xWindow="675" yWindow="210"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42"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D24" i="15"/>
  <c r="N27" i="15" l="1"/>
  <c r="AE27" i="15"/>
  <c r="AE24" i="15" s="1"/>
  <c r="R27" i="15"/>
  <c r="R24" i="15" s="1"/>
  <c r="F29" i="15"/>
  <c r="E31" i="15"/>
  <c r="E29" i="15"/>
  <c r="V27" i="15"/>
  <c r="V24" i="15" s="1"/>
  <c r="AC28" i="15"/>
  <c r="E33" i="15"/>
  <c r="AC33" i="15"/>
  <c r="N24" i="15"/>
  <c r="F24" i="15" s="1"/>
  <c r="F27" i="15"/>
  <c r="E30" i="15"/>
  <c r="AC30" i="15"/>
  <c r="AC29" i="15" l="1"/>
  <c r="AC31" i="15"/>
  <c r="J27" i="15"/>
  <c r="E27" i="15" s="1"/>
  <c r="E28" i="15"/>
  <c r="AC27" i="15"/>
  <c r="J24" i="15" l="1"/>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<sst xmlns="http://schemas.openxmlformats.org/spreadsheetml/2006/main" count="4280" uniqueCount="654">
  <si>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</si>
  <si>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</si>
  <si>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</si>
  <si>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</si>
  <si>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</si>
  <si>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</si>
  <si>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</si>
  <si>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</si>
  <si>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</si>
  <si>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</si>
  <si>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</si>
  <si>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</si>
  <si>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</si>
  <si>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</si>
  <si>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</si>
  <si>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</si>
  <si>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</si>
  <si>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</si>
  <si>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</si>
  <si>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</si>
  <si>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</si>
  <si>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</si>
  <si>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</si>
  <si>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</si>
  <si>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</si>
  <si>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</si>
  <si>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</si>
  <si>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</si>
  <si>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</si>
  <si>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</si>
  <si>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</si>
  <si>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</si>
  <si>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</si>
  <si>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</si>
  <si>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</si>
  <si>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</si>
  <si>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</si>
  <si>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</si>
  <si>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</si>
  <si>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</si>
  <si>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</si>
  <si>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</si>
  <si>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</si>
  <si>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</si>
  <si>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</si>
  <si>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</si>
  <si>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</si>
  <si>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</si>
  <si>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</si>
  <si>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</si>
  <si>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</si>
  <si>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</si>
  <si>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</si>
  <si>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</si>
  <si>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</si>
  <si>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</si>
  <si>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</si>
  <si>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</si>
  <si>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</si>
  <si>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</si>
  <si>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</si>
  <si>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</si>
  <si>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</si>
  <si>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</si>
  <si>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</si>
  <si>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</si>
  <si>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</si>
  <si>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</si>
  <si>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</si>
  <si>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</si>
  <si>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</si>
  <si>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</si>
  <si>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</si>
  <si>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</si>
  <si>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</si>
  <si>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</si>
  <si>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</si>
  <si>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</si>
  <si>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</si>
  <si>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</si>
  <si>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</si>
  <si>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</si>
  <si>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</si>
  <si>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</si>
  <si>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</si>
  <si>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</si>
  <si>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</si>
  <si>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</si>
  <si>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</si>
  <si>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</si>
  <si>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</si>
  <si>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</si>
  <si>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</si>
  <si>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</si>
  <si>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</si>
  <si>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</si>
  <si>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</si>
  <si>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</si>
  <si>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</si>
  <si>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</si>
  <si>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</si>
  <si>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</si>
  <si>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</si>
  <si>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</si>
  <si>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</si>
  <si>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</si>
  <si>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</si>
  <si>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</si>
  <si>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</si>
  <si>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</si>
  <si>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</si>
  <si>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</si>
  <si>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</si>
  <si>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</si>
  <si>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</si>
  <si>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</si>
  <si>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</si>
  <si>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</si>
  <si>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</si>
  <si>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</si>
  <si>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</si>
  <si>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</si>
  <si>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</si>
  <si>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</si>
  <si>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</si>
  <si>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</si>
  <si>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</si>
  <si>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</si>
  <si>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</si>
  <si>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</si>
  <si>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</si>
  <si>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</si>
  <si>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</si>
  <si>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</si>
  <si>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</si>
  <si>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</si>
  <si>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</si>
  <si>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</si>
  <si>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</si>
  <si>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</si>
  <si>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</si>
  <si>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</si>
  <si>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</si>
  <si>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</si>
  <si>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</si>
  <si>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</si>
  <si>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</si>
  <si>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</si>
  <si>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</si>
  <si>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</si>
  <si>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</si>
  <si>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</si>
  <si>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</si>
  <si>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</si>
  <si>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</si>
  <si>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</si>
  <si>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</si>
  <si>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</si>
  <si>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</si>
  <si>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</si>
  <si>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</si>
  <si>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</si>
  <si>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</si>
  <si>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</si>
  <si>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</si>
  <si>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</si>
  <si>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</si>
  <si>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</si>
  <si>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</si>
  <si>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</si>
  <si>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</si>
  <si>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</si>
  <si>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</si>
  <si>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</si>
  <si>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</si>
  <si>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</si>
  <si>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</si>
  <si>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</si>
  <si>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</si>
  <si>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</si>
  <si>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</si>
  <si>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</si>
  <si>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</si>
  <si>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</si>
  <si>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</si>
  <si>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</si>
  <si>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</si>
  <si>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</si>
  <si>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</si>
  <si>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</si>
  <si>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</si>
  <si>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</si>
  <si>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</si>
  <si>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</si>
  <si>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</si>
  <si>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</si>
  <si>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</si>
  <si>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</si>
  <si>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</si>
  <si>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</si>
  <si>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</si>
  <si>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</si>
  <si>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</si>
  <si>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</si>
  <si>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</si>
  <si>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</si>
  <si>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</si>
  <si>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</si>
  <si>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</si>
  <si>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</si>
  <si>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</si>
  <si>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</si>
  <si>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</si>
  <si>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</si>
  <si>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</si>
  <si>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</si>
  <si>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</si>
  <si>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</si>
  <si>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</si>
  <si>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</si>
  <si>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</si>
  <si>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</si>
  <si>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</si>
  <si>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</si>
  <si>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</si>
  <si>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</si>
  <si>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</si>
  <si>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</si>
  <si>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</si>
  <si>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</si>
  <si>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</si>
  <si>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</si>
  <si>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</si>
  <si>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</si>
  <si>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</si>
  <si>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</si>
  <si>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</si>
  <si>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</si>
  <si>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</si>
  <si>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</si>
  <si>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</si>
  <si>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</si>
  <si>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</si>
  <si>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</si>
  <si>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</si>
  <si>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</si>
  <si>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</si>
  <si>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</si>
  <si>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</si>
  <si>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</si>
  <si>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</si>
  <si>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</si>
  <si>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</si>
  <si>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</si>
  <si>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</si>
  <si>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</si>
  <si>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</si>
  <si>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</si>
  <si>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</si>
  <si>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</si>
  <si>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</si>
  <si>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</si>
  <si>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</si>
  <si>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</si>
  <si>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</si>
  <si>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</si>
  <si>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</si>
  <si>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</si>
  <si>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</si>
  <si>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</si>
  <si>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</si>
  <si>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</si>
  <si>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</si>
  <si>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</si>
  <si>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</si>
  <si>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</si>
  <si>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</si>
  <si>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</si>
  <si>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</si>
  <si>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</si>
  <si>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</si>
  <si>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</si>
  <si>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</si>
  <si>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</si>
  <si>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</si>
  <si>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</si>
  <si>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</si>
  <si>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</si>
  <si>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</si>
  <si>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</si>
  <si>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</si>
  <si>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</si>
  <si>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</si>
  <si>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</si>
  <si>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</si>
  <si>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</si>
  <si>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</si>
  <si>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</si>
  <si>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</si>
  <si>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</si>
  <si>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</si>
  <si>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</si>
  <si>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</si>
  <si>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</si>
  <si>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</si>
  <si>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</si>
  <si>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</si>
  <si>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</si>
  <si>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</si>
  <si>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</si>
  <si>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</si>
  <si>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</si>
  <si>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</si>
  <si>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</si>
  <si>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</si>
  <si>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</si>
  <si>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</si>
  <si>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</si>
  <si>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</si>
  <si>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</si>
  <si>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</si>
  <si>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</si>
  <si>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</si>
  <si>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</si>
  <si>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</si>
  <si>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</si>
  <si>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</si>
  <si>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</si>
  <si>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</si>
  <si>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</si>
  <si>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</si>
  <si>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</si>
  <si>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</si>
  <si>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</si>
  <si>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</si>
  <si>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</si>
  <si>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</si>
  <si>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</si>
  <si>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</si>
  <si>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</si>
  <si>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</si>
  <si>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</si>
  <si>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</si>
  <si>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</si>
  <si>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</si>
  <si>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</si>
  <si>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</si>
  <si>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</si>
  <si>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</si>
  <si>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</si>
  <si>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</si>
  <si>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</si>
  <si>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</si>
  <si>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</si>
  <si>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</si>
  <si>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</si>
  <si>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</si>
  <si>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</si>
  <si>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</si>
  <si>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</si>
  <si>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</si>
  <si>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</si>
  <si>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</si>
  <si>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</si>
  <si>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</si>
  <si>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</si>
  <si>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</si>
  <si>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</si>
  <si>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</si>
  <si>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</si>
  <si>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</si>
  <si>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</si>
  <si>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</si>
  <si>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</si>
  <si>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</si>
  <si>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</si>
  <si>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</si>
  <si>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</si>
  <si>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</si>
  <si>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</si>
  <si>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</si>
  <si>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</si>
  <si>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</si>
  <si>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</si>
  <si>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</si>
  <si>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</si>
  <si>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</si>
  <si>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</si>
  <si>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</si>
  <si>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</si>
  <si>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</si>
  <si>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</si>
  <si>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</si>
  <si>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</si>
  <si>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</si>
  <si>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</si>
  <si>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</si>
  <si>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</si>
  <si>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</si>
  <si>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</si>
  <si>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</si>
  <si>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</si>
  <si>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</si>
  <si>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</si>
  <si>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</si>
  <si>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</si>
  <si>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</si>
  <si>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</si>
  <si>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</si>
  <si>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</si>
  <si>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</si>
  <si>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</si>
  <si>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</si>
  <si>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</si>
  <si>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</si>
  <si>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</si>
  <si>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</si>
  <si>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</si>
  <si>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</si>
  <si>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</si>
  <si>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</si>
  <si>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</si>
  <si>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</si>
  <si>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</si>
  <si>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</si>
  <si>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</si>
  <si>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</si>
  <si>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</si>
  <si>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</si>
  <si>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</si>
  <si>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</si>
  <si>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</si>
  <si>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</si>
  <si>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</si>
  <si>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</si>
  <si>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</si>
  <si>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</si>
  <si>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</si>
  <si>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</si>
  <si>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</si>
  <si>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</si>
  <si>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</si>
  <si>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</si>
  <si>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Утвержденный план</t>
  </si>
  <si>
    <t>Предложение по корректировке утвержденного плана</t>
  </si>
  <si>
    <t>M_00.0020.000020</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</si>
  <si>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</si>
  <si>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</si>
  <si>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</si>
  <si>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</si>
  <si>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</si>
  <si>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</si>
  <si>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</si>
  <si>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</si>
  <si>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</si>
  <si>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</si>
  <si>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</si>
  <si>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</si>
  <si>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</si>
  <si>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</si>
  <si>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</si>
  <si>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</si>
  <si>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</si>
  <si>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</si>
  <si>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</si>
  <si>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</si>
  <si>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</si>
  <si>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</si>
  <si>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</si>
  <si>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</si>
  <si>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</si>
  <si>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</si>
  <si>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</si>
  <si>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</si>
  <si>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</si>
  <si>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</si>
  <si>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</si>
  <si>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</si>
  <si>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</si>
  <si>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</si>
  <si>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</si>
  <si>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</si>
  <si>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</si>
  <si>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</si>
  <si>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</si>
  <si>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</si>
  <si>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</si>
  <si>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</si>
  <si>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</si>
  <si>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</si>
  <si>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</si>
  <si>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</si>
  <si>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</si>
  <si>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</si>
  <si>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</si>
  <si>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</si>
  <si>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</si>
  <si>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</si>
  <si>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</si>
  <si>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</si>
  <si>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</si>
  <si>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</si>
  <si>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</si>
  <si>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</si>
  <si>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</si>
  <si>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</si>
  <si>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</si>
  <si>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</si>
  <si>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</si>
  <si>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</si>
  <si>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неготовностью проектной и рабочей документации в рамках исполнения договора ПИР ИП-23-00093 от 04.04.2023 с ООО "Веллэнерджи". В результате ведения претензионной работы с подрядчика удержано 1,8 млн. руб. через двухстороннее соглашение о зачете</t>
  </si>
  <si>
    <t>ПИР</t>
  </si>
  <si>
    <t>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</si>
  <si>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</si>
  <si>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</si>
  <si>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</si>
  <si>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 xml:space="preserve">ОБЩЕСТВО С ОГРАНИЧЕННОЙ ОТВЕТСТВЕННОСТЬЮ "ВЕЛЛЭНЕРДЖИ";
ОБЩЕСТВО С ОГРАНИЧЕННОЙ ОТВЕТСТВЕННОСТЬЮ ПРОЕКТНЫЙ ЦЕНТР "ЭКРА";
ОБЩЕСТВО С ОГРАНИЧЕННОЙ ОТВЕТСТВЕННОСТЬЮ "ИНСТИТУТ ПРОЕКТИРОВАНИЯ ЭНЕРГЕТИЧЕСКИХ СИСТЕМ";
ОБЩЕСТВО С ОГРАНИЧЕННОЙ ОТВЕТСТВЕННОСТЬЮ "ТЕХНОЛОГИИ ЭФФЕКТИВНОГО ПРОЕКТИРОВАНИЯ";
ОБЩЕСТВО С ОГРАНИЧЕННОЙ ОТВЕТСТВЕННОСТЬЮ "ПРОЕКТНЫЙ ЦЕНТР СИБИРИ";
ОБЩЕСТВО С ОГРАНИЧЕННОЙ ОТВЕТСТВЕННОСТЬЮ "СЕВЕРЭНЕРГОПРОЕКТ"
</t>
  </si>
  <si>
    <t xml:space="preserve">12069,5901;
12069,5901;
120695,901;
11700,000;
9000,000;
120695,901
</t>
  </si>
  <si>
    <t>-</t>
  </si>
  <si>
    <t>7066,5203;
7126,86825;
8500,000</t>
  </si>
  <si>
    <t>ОБЩЕСТВО С ОГРАНИЧЕННОЙ ОТВЕТСТВЕННОСТЬЮ "ВЕЛЛЭНЕРДЖИ"</t>
  </si>
  <si>
    <t>да</t>
  </si>
  <si>
    <t>https://www.roseltorg.ru/</t>
  </si>
  <si>
    <t>ИП</t>
  </si>
  <si>
    <t>ИП-23-00125 от 18.04.2023</t>
  </si>
  <si>
    <t>ПИР, СМР, ПНР</t>
  </si>
  <si>
    <t>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t>
  </si>
  <si>
    <t>Конкурс в электронной форме</t>
  </si>
  <si>
    <t>СМР</t>
  </si>
  <si>
    <t>ИП-23-00128 от 25.04.2023</t>
  </si>
  <si>
    <t>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t>
  </si>
  <si>
    <t>ОБЩЕСТВО С ОГРАНИЧЕННОЙ ОТВЕТСТВЕННОСТЬЮ "ВЕЛЛЭНЕРДЖИ";
ОБЩЕСТВО С ОГРАНИЧЕННОЙ ОТВЕТСТВЕННОСТЬЮ "СОЮЗЭНЕРГОПРОЕКТ";
ОБЩЕСТВО С ОГРАНИЧЕННОЙ ОТВЕТСТВЕННОСТЬЮ "САМАРСКИЙ ЭЛЕКТРОПРОЕКТ";
ОБЩЕСТВО С ОГРАНИЧЕННОЙ ОТВЕТСТВЕННОСТЬЮ "ИНЖИНИРИНГ ЭНЕРГОСИСТЕМ";
ОБЩЕСТВО С ОГРАНИЧЕННОЙ ОТВЕТСТВЕННОСТЬЮ "ПРОЕКТНО-ИЗЫСКАТЕЛЬСКАЯ КОМПАНИЯ "РЕЗОНАНС";
ОБЩЕСТВО С ОГРАНИЧЕННОЙ ОТВЕТСТВЕННОСТЬЮ "ТОРГОВЫЙ ДОМ "КЭПС"</t>
  </si>
  <si>
    <t>8888,11846; 8888,11846; 
7416,000; 8 500,000;8400,000; 8 580,000</t>
  </si>
  <si>
    <t>6322,000;
6277,55941;
6500,23764;
7050,000</t>
  </si>
  <si>
    <t>https://com.roseltorg.ru/</t>
  </si>
  <si>
    <t>ИП-23-00093 от 04.04.2023</t>
  </si>
  <si>
    <t>ТМЦ</t>
  </si>
  <si>
    <t>Поставка выключателей баковых элегазовых ПС 220 кВ Чулымская</t>
  </si>
  <si>
    <t>Аукцион в электронной форме, участниками которого могут быть только субъекты малого и среднего предпринимательства</t>
  </si>
  <si>
    <t>ООО "ИЦС"
Наименвоание второго участника не видим</t>
  </si>
  <si>
    <t>ООО "ИЦС"</t>
  </si>
  <si>
    <t>ПД</t>
  </si>
  <si>
    <t>ПД-23-00242 от 21.07.2023</t>
  </si>
  <si>
    <t>Поставка аппаратуры передачи сигналов</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</si>
  <si>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</si>
  <si>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</si>
  <si>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 xml:space="preserve"> ООО "ЭКРА-СИБИРЬ"</t>
  </si>
  <si>
    <t>ПД-24-00092 от 02.05.2024</t>
  </si>
  <si>
    <t>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t>
  </si>
  <si>
    <t>АКЦИОНЕРНОЕ ОБЩЕСТВО "РЕМОНТЭНЕРГОМОНТАЖ И СЕРВИС"
ОБЩЕСТВО С ОГРАНИЧЕННОЙ ОТВЕТСТВЕННОСТЬЮ "АМПЕР. КОМ"</t>
  </si>
  <si>
    <t>13701,77333
13650</t>
  </si>
  <si>
    <t>ОБЩЕСТВО С ОГРАНИЧЕННОЙ ОТВЕТСТВЕННОСТЬЮ "АМПЕР. КОМ"</t>
  </si>
  <si>
    <t>АКЦИОНЕРНОЕ ОБЩЕСТВО "РЕМОНТЭНЕРГОМОНТАЖ И СЕРВИС"</t>
  </si>
  <si>
    <t>32413498155</t>
  </si>
  <si>
    <t>ИП-24-00136 от 25.06.2024</t>
  </si>
  <si>
    <t>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t>
  </si>
  <si>
    <t xml:space="preserve"> ОБЩЕСТВО С ОГРАНИЧЕННОЙ ОТВЕТСТВЕННОСТЬЮ "КОМПАНИЯ ИНЖИНИРИНГ ЭНЕРГОСИСТЕМ"
АКЦИОНЕРНОЕ ОБЩЕСТВО "РЕМОНТЭНЕРГОМОНТАЖ И СЕРВИС"
ОБЩЕСТВО С ОГРАНИЧЕННОЙ ОТВЕТСТВЕННОСТЬЮ "АМПЕР. КОМ"</t>
  </si>
  <si>
    <t>17350
17370,30982
17283,45827</t>
  </si>
  <si>
    <t>14576,75
17196,60672
14500</t>
  </si>
  <si>
    <t xml:space="preserve"> ОБЩЕСТВО С ОГРАНИЧЕННОЙ ОТВЕТСТВЕННОСТЬЮ "КОМПАНИЯ ИНЖИНИРИНГ ЭНЕРГОСИСТЕМ"</t>
  </si>
  <si>
    <t>ИП-24-00161 от 31.07.2024</t>
  </si>
  <si>
    <t xml:space="preserve">Поставка шкафов РЗА и управления в ОПУ-ЗРУ																										</t>
  </si>
  <si>
    <t xml:space="preserve">ОБЩЕСТВО С ОГРАНИЧЕННОЙ ОТВЕТСТВЕННОСТЬЮ "ВЕЛЛЭНЕРДЖИ"; 
ОБЩЕСТВО С ОГРАНИЧЕННОЙ ОТВЕТСТВЕННОСТЬЮ "ЭКРА-СИБИРЬ"; </t>
  </si>
  <si>
    <t>25914,8;
25914,8</t>
  </si>
  <si>
    <t>25700;
25914,8</t>
  </si>
  <si>
    <t>ПД-24-00261 от 28.10.2024</t>
  </si>
  <si>
    <t>Поставка щита собственных нужд</t>
  </si>
  <si>
    <t>Общество с ограниченной ответственностью "Группа ЭНЭЛТ ";
ОБЩЕСТВО С ОГРАНИЧЕННОЙ ОТВЕТСТВЕННОСТЬЮ "ЭКРА-СИБИРЬ";
ОБЩЕСТВО С ОГРАНИЧЕННОЙ ОТВЕТСТВЕННОСТЬЮ "А2 СИСТЕМ";
3872242557</t>
  </si>
  <si>
    <t>9100;
9090;
9100</t>
  </si>
  <si>
    <t>Номер заявки участника 3872242557</t>
  </si>
  <si>
    <t>Общество с ограниченной ответственностью "Группа ЭНЭЛТ"</t>
  </si>
  <si>
    <t>ПД-24-00269 от 05.11.2024</t>
  </si>
  <si>
    <t>Поставка трансформаторов собственных нужд</t>
  </si>
  <si>
    <t xml:space="preserve">
ОБЩЕСТВО С ОГРАНИЧЕННОЙ ОТВЕТСТВЕННОСТЬЮ "ПАРТНЕР-ТТ";
ОБЩЕСТВО С ОГРАНИЧЕННОЙ ОТВЕТСТВЕННОСТЬЮ "РЕГИОНИНЖИНИРИНГ";
ОБЩЕСТВО С ОГРАНИЧЕННОЙ ОТВЕТСТВЕННОСТЬЮ ТК "ЭНЕРГООБОРУДОВАНИЕ"</t>
  </si>
  <si>
    <t>2607,4;
2648;
2649</t>
  </si>
  <si>
    <t>ОБЩЕСТВО С ОГРАНИЧЕННОЙ ОТВЕТСТВЕННОСТЬЮ "РЕГИОНИНЖИНИРИНГ"</t>
  </si>
  <si>
    <t>2607,4;
2607,0</t>
  </si>
  <si>
    <t>ОБЩЕСТВО С ОГРАНИЧЕННОЙ ОТВЕТСТВЕННОСТЬЮ "ПАРТНЕР-ТТ"</t>
  </si>
  <si>
    <t>ПД-24-00257 от 28.10.2024</t>
  </si>
  <si>
    <t xml:space="preserve">Поставка токопровода комплектного с литой изоляцией		</t>
  </si>
  <si>
    <t>ПД-24-00276 от 31.10.2024</t>
  </si>
  <si>
    <t>Поставка аккумуляторной батареи и ЗВУ для ПС 220 кВ Чулымская</t>
  </si>
  <si>
    <t>ОБЩЕСТВО С ОГРАНИЧЕННОЙ ОТВЕТСТВЕННОСТЬЮ "СИСТЕМЫ ПОСТОЯННОГО ТОКА";
ОБЩЕСТВО С ОГРАНИЧЕННОЙ ОТВЕТСТВЕННОСТЬЮ "ДЖЕНЕРАЛ ПАУЭР";
ОБЩЕСТВО С ОГРАНИЧЕННОЙ ОТВЕТСТВЕННОСТЬЮ "ВОЛЬТАГ";
ОБЩЕСТВО С ОГРАНИЧЕННОЙ ОТВЕТСТВЕННОСТЬЮ "Группа ЭНЭЛТ";
2965321997</t>
  </si>
  <si>
    <t>27 500, 000;
27680;
27580;
27680</t>
  </si>
  <si>
    <t>Номер заявки участника 2965321997</t>
  </si>
  <si>
    <t>19444;
23500;
24815;
25001,518</t>
  </si>
  <si>
    <t>ОБЩЕСТВО С ОГРАНИЧЕННОЙ ОТВЕТСТВЕННОСТЬЮ "СИСТЕМЫ ПОСТОЯННОГО ТОКА"</t>
  </si>
  <si>
    <t>ПД-24-00259 ОТ 28.10.2024</t>
  </si>
  <si>
    <t>СМР, ПНР</t>
  </si>
  <si>
    <t>Выполнение строительно-монтажных и пуско-наладочных работ по проекту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(1ПК, 2ПК В-242)"</t>
  </si>
  <si>
    <t>ОБЩЕСТВО С ОГРАНИЧЕННОЙ ОТВЕТСТВЕННОСТЬЮ "КОМПАНИЯ ИНЖИНИРИНГ ЭНЕРГОСИСТЕМ";
ОБЩЕСТВО С ОГРАНИЧЕННОЙ ОТВЕТСТВЕННОСТЬЮ "ВЕЛЛЭНЕРДЖИ"</t>
  </si>
  <si>
    <t>31486,502;
31506,7233</t>
  </si>
  <si>
    <t>ОБЩЕСТВО С ОГРАНИЧЕННОЙ ОТВЕТСТВЕННОСТЬЮ "КОМПАНИЯ ИНЖИНИРИНГ ЭНЕРГОСИСТЕМ"</t>
  </si>
  <si>
    <t>ИП-25-00091 от 25.03.2025</t>
  </si>
  <si>
    <t>Поставка и монтаж здания ОПУ-ЗРУ в рамках проекта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</si>
  <si>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ОБЩЕСТВО С ОГРАНИЧЕННОЙ ОТВЕТСТВЕННОСТЬЮ "ПРОЕКТНЫЙ ЦЕНТР СИБИРИ";
ОБЩЕСТВО С ОГРАНИЧЕННОЙ ОТВЕТСТВЕННОСТЬЮ "ВЕЛЛЭНЕРДЖИ";
1928364471</t>
  </si>
  <si>
    <t xml:space="preserve">286680,909
286680,909
</t>
  </si>
  <si>
    <t>249000,00
267000,00</t>
  </si>
  <si>
    <t>ОБЩЕСТВО С ОГРАНИЧЕННОЙ ОТВЕТСТВЕННОСТЬЮ "ПРОЕКТНЫЙ ЦЕНТР СИБИРИ"</t>
  </si>
  <si>
    <t>ИП-25-00100 от 02.04.2025</t>
  </si>
  <si>
    <t>Поставка шкафов защит</t>
  </si>
  <si>
    <t>ОБЩЕСТВО С ОГРАНИЧЕННОЙ ОТВЕТСТВЕННОСТЬЮ "ВЕЛЛЭНЕРДЖИ"; 
ОБЩЕСТВО С ОГРАНИЧЕННОЙ ОТВЕТСТВЕННОСТЬЮ "ЭКРА-СИБИРЬ"; 
Индивидуальный предприниматель КИРИЛЛОВА ЕВГЕНИЯ АЛЕКСАНДРОВНА</t>
  </si>
  <si>
    <t>18195;
18195</t>
  </si>
  <si>
    <t>Индивидуальный предприниматель КИРИЛЛОВА ЕВГЕНИЯ АЛЕКСАНДРОВНА</t>
  </si>
  <si>
    <t>17831,1;
17922,075</t>
  </si>
  <si>
    <t>ПД-23-00317 от 25.10.2023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</si>
  <si>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</si>
  <si>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</si>
  <si>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</si>
  <si>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</si>
  <si>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</si>
  <si>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Смещение сроков реализации инвестиционного проекта обусловлено неготовностью проектной и рабочей документации в рамках исполнения договора ПИР ИП-23-00093 от 04.04.2023 с ООО "Веллэнерджи". В результате ведения претензионной работы с подрядчика удержано 1,8 млн. руб. через двухстороннее соглашение о зачете</t>
  </si>
  <si>
    <t>г. Чулым</t>
  </si>
  <si>
    <t>не требуется</t>
  </si>
  <si>
    <t>не относится</t>
  </si>
  <si>
    <t>+</t>
  </si>
  <si>
    <t>2,79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</si>
  <si>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</si>
  <si>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</si>
  <si>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</si>
  <si>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82 484,27 тыс. руб. с НДС на 1 выключатель 220 кВ
529 865,75 тыс. руб. с НДС на здание ОПУ/ЗРУ</t>
  </si>
  <si>
    <t>1 этап - строительство здания ОПУ
2 этап - замена ячейки выключателя 220 кВ - 2 шт. - выключатели 6 кВ - 28
3 этап - замена ячейки выключателя 220 кВ - 2 шт.</t>
  </si>
  <si>
    <t>1.Объект включён в инвестиционную программу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92%. Общий процент износа ячеек КРУН 6кВ 70 %.
3. Заключение акта технического освидетельствования № ПС-5/09-2020 от 30.06.2020.</t>
  </si>
  <si>
    <t>1С, 2П</t>
  </si>
  <si>
    <t>Сибирский Федеральный округ, Новосибирская область, г. Чулым</t>
  </si>
  <si>
    <t>У-220-1000-10</t>
  </si>
  <si>
    <t>Элегазовый выключатель</t>
  </si>
  <si>
    <t>В-241</t>
  </si>
  <si>
    <t xml:space="preserve">Акт № ПС-5/09-2020 от 30.06.2020 технического освидетельствования ПС 220 кВ Чулымская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</si>
  <si>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</si>
  <si>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У-220-2000-25</t>
  </si>
  <si>
    <t>В-242</t>
  </si>
  <si>
    <t xml:space="preserve">МКП-220-7 </t>
  </si>
  <si>
    <t>В-243</t>
  </si>
  <si>
    <t>У-220-2000-10</t>
  </si>
  <si>
    <t>В-244</t>
  </si>
  <si>
    <t>КРУН–6 кВ (28 шт.)</t>
  </si>
  <si>
    <t xml:space="preserve">Ячейки типа К-6 </t>
  </si>
  <si>
    <t>1;2</t>
  </si>
  <si>
    <t>1;2;3;4</t>
  </si>
  <si>
    <t>1;2;4</t>
  </si>
  <si>
    <t>2;3;4</t>
  </si>
  <si>
    <t>3;3;1;28</t>
  </si>
  <si>
    <t>Закупка у единственного поставщика (подрядчика, исполнителя)</t>
  </si>
  <si>
    <t>ОБЩЕСТВО С ОГРАНИЧЕННОЙ ОТВЕТСТВЕННОСТЬЮ "КОМПАНИЯ ИНЖИНИРИНГ ЭНЕРГОСИСТЕМ</t>
  </si>
  <si>
    <t>нет</t>
  </si>
  <si>
    <t xml:space="preserve">5.7.3.4. </t>
  </si>
  <si>
    <t>ЦЗК</t>
  </si>
  <si>
    <t>ИП-25-00091-ДС001</t>
  </si>
  <si>
    <t>30%</t>
  </si>
  <si>
    <t>35%</t>
  </si>
  <si>
    <t>90%</t>
  </si>
  <si>
    <t>0%</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</si>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</sst>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606</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607</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612</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613</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613</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613</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613</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613</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614</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613</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613</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613</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615</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613</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642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616</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422.46816475484673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343.68506669389768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8" t="s">
        <v>9</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7" t="str">
        <f>'1. паспорт местоположение'!A9:C9</f>
        <v>Акционерное общество "Электромагистраль"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32" ht="18.75" customHeight="1" x14ac:dyDescent="0.25">
      <c r="A9" s="446" t="s">
        <v>8</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7" t="str">
        <f>'1. паспорт местоположение'!A12:C12</f>
        <v>M_00.0020.000020</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32" x14ac:dyDescent="0.25">
      <c r="A12" s="446" t="s">
        <v>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7"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32" ht="15.75" customHeight="1" x14ac:dyDescent="0.25">
      <c r="A15" s="446" t="s">
        <v>5</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2"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F16" s="204"/>
    </row>
    <row r="18" spans="1:34" x14ac:dyDescent="0.25">
      <c r="A18" s="454" t="s">
        <v>389</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20" spans="1:34" ht="33" customHeight="1" x14ac:dyDescent="0.25">
      <c r="A20" s="450" t="s">
        <v>183</v>
      </c>
      <c r="B20" s="440" t="s">
        <v>182</v>
      </c>
      <c r="C20" s="440" t="s">
        <v>439</v>
      </c>
      <c r="D20" s="440"/>
      <c r="E20" s="453" t="s">
        <v>505</v>
      </c>
      <c r="F20" s="453"/>
      <c r="G20" s="440" t="s">
        <v>447</v>
      </c>
      <c r="H20" s="439">
        <v>2025</v>
      </c>
      <c r="I20" s="439"/>
      <c r="J20" s="439"/>
      <c r="K20" s="439"/>
      <c r="L20" s="439">
        <v>2026</v>
      </c>
      <c r="M20" s="439"/>
      <c r="N20" s="439"/>
      <c r="O20" s="439"/>
      <c r="P20" s="439">
        <v>2027</v>
      </c>
      <c r="Q20" s="439"/>
      <c r="R20" s="439"/>
      <c r="S20" s="439"/>
      <c r="T20" s="439">
        <v>2028</v>
      </c>
      <c r="U20" s="439"/>
      <c r="V20" s="439"/>
      <c r="W20" s="439"/>
      <c r="X20" s="439">
        <v>2029</v>
      </c>
      <c r="Y20" s="439"/>
      <c r="Z20" s="439"/>
      <c r="AA20" s="439"/>
      <c r="AB20" s="455" t="s">
        <v>181</v>
      </c>
      <c r="AC20" s="455"/>
      <c r="AD20" s="202"/>
      <c r="AE20" s="439">
        <v>2030</v>
      </c>
      <c r="AF20" s="439"/>
      <c r="AG20" s="439"/>
      <c r="AH20" s="439"/>
    </row>
    <row r="21" spans="1:34" ht="99.75" customHeight="1" x14ac:dyDescent="0.25">
      <c r="A21" s="451"/>
      <c r="B21" s="440"/>
      <c r="C21" s="440"/>
      <c r="D21" s="440"/>
      <c r="E21" s="453"/>
      <c r="F21" s="453"/>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55"/>
      <c r="AC21" s="455"/>
      <c r="AE21" s="440" t="s">
        <v>1</v>
      </c>
      <c r="AF21" s="440"/>
      <c r="AG21" s="440" t="s">
        <v>444</v>
      </c>
      <c r="AH21" s="440"/>
    </row>
    <row r="22" spans="1:34" ht="89.25" customHeight="1" x14ac:dyDescent="0.25">
      <c r="A22" s="452"/>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765.6115704805527</v>
      </c>
      <c r="D24" s="261">
        <f t="shared" ref="D24:G24" si="0">D25+D26+D27+D32+D33</f>
        <v>746.27508824587505</v>
      </c>
      <c r="E24" s="262">
        <f>J24+N24+R24+V24+Z24+AE24</f>
        <v>422.46816475484673</v>
      </c>
      <c r="F24" s="262">
        <f t="shared" ref="F24:F26" si="1">N24+R24+V24+Z24+AE24</f>
        <v>268.21233475695999</v>
      </c>
      <c r="G24" s="253">
        <f t="shared" si="0"/>
        <v>183.8740434910284</v>
      </c>
      <c r="H24" s="253">
        <f>H25+H26+H27+H32+H33</f>
        <v>198.80000400063304</v>
      </c>
      <c r="I24" s="253" t="s">
        <v>424</v>
      </c>
      <c r="J24" s="261">
        <f>J25+J26+J27+J32+J33</f>
        <v>154.25582999788674</v>
      </c>
      <c r="K24" s="261" t="s">
        <v>424</v>
      </c>
      <c r="L24" s="253">
        <f>L25+L26+L27+L32+L33</f>
        <v>69.412330756326995</v>
      </c>
      <c r="M24" s="253" t="s">
        <v>424</v>
      </c>
      <c r="N24" s="261">
        <f>N25+N26+N27+N32+N33</f>
        <v>198.80000400063301</v>
      </c>
      <c r="O24" s="261" t="s">
        <v>424</v>
      </c>
      <c r="P24" s="253">
        <f t="shared" ref="P24" si="2">P25+P26+P27+P32+P33</f>
        <v>0</v>
      </c>
      <c r="Q24" s="253" t="s">
        <v>424</v>
      </c>
      <c r="R24" s="261">
        <f>R25+R26+R27+R32+R33</f>
        <v>69.412330756326995</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268.21233475696005</v>
      </c>
      <c r="AC24" s="264">
        <f>J24+N24+R24+V24+Z24</f>
        <v>422.46816475484673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639.64664216117001</v>
      </c>
      <c r="D27" s="261">
        <v>507.57028276836724</v>
      </c>
      <c r="E27" s="264">
        <f>J27+N27+R27+V27+Z27+AE27</f>
        <v>353.49354333316501</v>
      </c>
      <c r="F27" s="264">
        <f t="shared" ref="F27:F68" si="8">N27+R27+V27+Z27+AE27</f>
        <v>223.90794281749956</v>
      </c>
      <c r="G27" s="253">
        <v>168.29203213248195</v>
      </c>
      <c r="H27" s="253">
        <f>SUM(H28:H31)</f>
        <v>176.66291693678716</v>
      </c>
      <c r="I27" s="253" t="s">
        <v>424</v>
      </c>
      <c r="J27" s="261">
        <f>SUM(J28:J31)</f>
        <v>129.58560051566545</v>
      </c>
      <c r="K27" s="261" t="s">
        <v>424</v>
      </c>
      <c r="L27" s="253">
        <f>SUM(L28:L31)</f>
        <v>53.830319397780542</v>
      </c>
      <c r="M27" s="253" t="s">
        <v>424</v>
      </c>
      <c r="N27" s="261">
        <f>SUM(N28:N31)</f>
        <v>165.66667000052752</v>
      </c>
      <c r="O27" s="261" t="s">
        <v>424</v>
      </c>
      <c r="P27" s="253">
        <f>SUM(P28:P31)</f>
        <v>0</v>
      </c>
      <c r="Q27" s="253" t="s">
        <v>424</v>
      </c>
      <c r="R27" s="261">
        <f>SUM(R28:R31)</f>
        <v>58.241272816972042</v>
      </c>
      <c r="S27" s="261" t="s">
        <v>424</v>
      </c>
      <c r="T27" s="253">
        <f>SUM(T28:T31)</f>
        <v>0</v>
      </c>
      <c r="U27" s="253" t="s">
        <v>424</v>
      </c>
      <c r="V27" s="261">
        <f>SUM(V28:V31)</f>
        <v>0</v>
      </c>
      <c r="W27" s="261" t="s">
        <v>424</v>
      </c>
      <c r="X27" s="253">
        <f>SUM(X28:X31)</f>
        <v>0</v>
      </c>
      <c r="Y27" s="253" t="s">
        <v>424</v>
      </c>
      <c r="Z27" s="261">
        <f>SUM(Z28:Z31)</f>
        <v>0</v>
      </c>
      <c r="AA27" s="261" t="s">
        <v>424</v>
      </c>
      <c r="AB27" s="254">
        <f t="shared" si="6"/>
        <v>230.49323633456771</v>
      </c>
      <c r="AC27" s="264">
        <f t="shared" si="7"/>
        <v>353.49354333316501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64.806639267439778</v>
      </c>
      <c r="F29" s="264">
        <f t="shared" si="8"/>
        <v>37.540276385185685</v>
      </c>
      <c r="G29" s="254" t="s">
        <v>424</v>
      </c>
      <c r="H29" s="254">
        <v>21.81310619793549</v>
      </c>
      <c r="I29" s="255" t="s">
        <v>61</v>
      </c>
      <c r="J29" s="263">
        <v>27.266362882254093</v>
      </c>
      <c r="K29" s="265" t="s">
        <v>639</v>
      </c>
      <c r="L29" s="254">
        <v>15.790969629531961</v>
      </c>
      <c r="M29" s="255" t="s">
        <v>638</v>
      </c>
      <c r="N29" s="263">
        <v>20.455366235534775</v>
      </c>
      <c r="O29" s="265" t="s">
        <v>61</v>
      </c>
      <c r="P29" s="254">
        <v>0</v>
      </c>
      <c r="Q29" s="270">
        <v>0</v>
      </c>
      <c r="R29" s="263">
        <v>17.084910149650909</v>
      </c>
      <c r="S29" s="265" t="s">
        <v>638</v>
      </c>
      <c r="T29" s="254">
        <v>0</v>
      </c>
      <c r="U29" s="270">
        <v>0</v>
      </c>
      <c r="V29" s="263">
        <v>0</v>
      </c>
      <c r="W29" s="265">
        <v>0</v>
      </c>
      <c r="X29" s="254">
        <v>0</v>
      </c>
      <c r="Y29" s="270">
        <v>0</v>
      </c>
      <c r="Z29" s="263">
        <v>0</v>
      </c>
      <c r="AA29" s="265">
        <v>0</v>
      </c>
      <c r="AB29" s="254">
        <f t="shared" si="6"/>
        <v>37.604075827467454</v>
      </c>
      <c r="AC29" s="264">
        <f t="shared" si="7"/>
        <v>64.806639267439778</v>
      </c>
      <c r="AD29" s="204"/>
      <c r="AE29" s="274">
        <v>0</v>
      </c>
      <c r="AF29" s="276">
        <v>0</v>
      </c>
      <c r="AG29" s="278">
        <v>0</v>
      </c>
      <c r="AH29" s="278">
        <v>0</v>
      </c>
    </row>
    <row r="30" spans="1:34" x14ac:dyDescent="0.25">
      <c r="A30" s="58" t="s">
        <v>427</v>
      </c>
      <c r="B30" s="42" t="s">
        <v>164</v>
      </c>
      <c r="C30" s="255" t="s">
        <v>424</v>
      </c>
      <c r="D30" s="265" t="s">
        <v>424</v>
      </c>
      <c r="E30" s="264">
        <f t="shared" si="9"/>
        <v>227.2068997425805</v>
      </c>
      <c r="F30" s="264">
        <f t="shared" si="8"/>
        <v>153.30670901854245</v>
      </c>
      <c r="G30" s="254" t="s">
        <v>424</v>
      </c>
      <c r="H30" s="254">
        <v>131.03829701294447</v>
      </c>
      <c r="I30" s="255" t="s">
        <v>61</v>
      </c>
      <c r="J30" s="263">
        <v>73.900190724038069</v>
      </c>
      <c r="K30" s="265" t="s">
        <v>640</v>
      </c>
      <c r="L30" s="254">
        <v>28.120541791260635</v>
      </c>
      <c r="M30" s="255" t="s">
        <v>63</v>
      </c>
      <c r="N30" s="263">
        <v>122.88191933591982</v>
      </c>
      <c r="O30" s="265" t="s">
        <v>61</v>
      </c>
      <c r="P30" s="254">
        <v>0</v>
      </c>
      <c r="Q30" s="254">
        <v>0</v>
      </c>
      <c r="R30" s="263">
        <v>30.424789682622631</v>
      </c>
      <c r="S30" s="265" t="s">
        <v>63</v>
      </c>
      <c r="T30" s="254">
        <v>0</v>
      </c>
      <c r="U30" s="254">
        <v>0</v>
      </c>
      <c r="V30" s="263">
        <v>0</v>
      </c>
      <c r="W30" s="265">
        <v>0</v>
      </c>
      <c r="X30" s="254">
        <v>0</v>
      </c>
      <c r="Y30" s="254">
        <v>0</v>
      </c>
      <c r="Z30" s="263">
        <v>0</v>
      </c>
      <c r="AA30" s="265">
        <v>0</v>
      </c>
      <c r="AB30" s="254">
        <f t="shared" si="6"/>
        <v>159.15883880420512</v>
      </c>
      <c r="AC30" s="264">
        <f t="shared" si="7"/>
        <v>227.2068997425805</v>
      </c>
      <c r="AD30" s="204"/>
      <c r="AE30" s="274">
        <v>0</v>
      </c>
      <c r="AF30" s="274">
        <v>0</v>
      </c>
      <c r="AG30" s="278">
        <v>0</v>
      </c>
      <c r="AH30" s="278">
        <v>0</v>
      </c>
    </row>
    <row r="31" spans="1:34" x14ac:dyDescent="0.25">
      <c r="A31" s="58" t="s">
        <v>428</v>
      </c>
      <c r="B31" s="42" t="s">
        <v>162</v>
      </c>
      <c r="C31" s="255" t="s">
        <v>424</v>
      </c>
      <c r="D31" s="265" t="s">
        <v>424</v>
      </c>
      <c r="E31" s="264">
        <f t="shared" si="9"/>
        <v>61.480004323144712</v>
      </c>
      <c r="F31" s="264">
        <f t="shared" si="8"/>
        <v>33.060957413771426</v>
      </c>
      <c r="G31" s="254" t="s">
        <v>424</v>
      </c>
      <c r="H31" s="254">
        <v>23.81151372590719</v>
      </c>
      <c r="I31" s="255" t="s">
        <v>61</v>
      </c>
      <c r="J31" s="263">
        <v>28.419046909373286</v>
      </c>
      <c r="K31" s="265" t="s">
        <v>639</v>
      </c>
      <c r="L31" s="254">
        <v>9.9188079769879476</v>
      </c>
      <c r="M31" s="255" t="s">
        <v>638</v>
      </c>
      <c r="N31" s="263">
        <v>22.32938442907292</v>
      </c>
      <c r="O31" s="265" t="s">
        <v>61</v>
      </c>
      <c r="P31" s="254">
        <v>0</v>
      </c>
      <c r="Q31" s="254">
        <v>0</v>
      </c>
      <c r="R31" s="263">
        <v>10.731572984698506</v>
      </c>
      <c r="S31" s="265" t="s">
        <v>638</v>
      </c>
      <c r="T31" s="254">
        <v>0</v>
      </c>
      <c r="U31" s="254">
        <v>0</v>
      </c>
      <c r="V31" s="263">
        <v>0</v>
      </c>
      <c r="W31" s="265">
        <v>0</v>
      </c>
      <c r="X31" s="254">
        <v>0</v>
      </c>
      <c r="Y31" s="254">
        <v>0</v>
      </c>
      <c r="Z31" s="263">
        <v>0</v>
      </c>
      <c r="AA31" s="265">
        <v>0</v>
      </c>
      <c r="AB31" s="254">
        <f t="shared" si="6"/>
        <v>33.730321702895139</v>
      </c>
      <c r="AC31" s="264">
        <f t="shared" si="7"/>
        <v>61.480004323144712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125.96492831938271</v>
      </c>
      <c r="D33" s="263">
        <v>238.70480547750782</v>
      </c>
      <c r="E33" s="264">
        <f t="shared" si="9"/>
        <v>68.974621421681746</v>
      </c>
      <c r="F33" s="264">
        <f t="shared" si="8"/>
        <v>44.304391939460459</v>
      </c>
      <c r="G33" s="254">
        <v>15.582011358546456</v>
      </c>
      <c r="H33" s="254">
        <v>22.137087063845872</v>
      </c>
      <c r="I33" s="254" t="str">
        <f>I31</f>
        <v>2</v>
      </c>
      <c r="J33" s="263">
        <v>24.670229482221288</v>
      </c>
      <c r="K33" s="263" t="str">
        <f>K31</f>
        <v>1;2;3;4</v>
      </c>
      <c r="L33" s="254">
        <v>15.582011358546456</v>
      </c>
      <c r="M33" s="254" t="str">
        <f>M31</f>
        <v>1;2</v>
      </c>
      <c r="N33" s="263">
        <v>33.133334000105506</v>
      </c>
      <c r="O33" s="263" t="str">
        <f>O31</f>
        <v>2</v>
      </c>
      <c r="P33" s="254">
        <v>0</v>
      </c>
      <c r="Q33" s="254">
        <f>Q31</f>
        <v>0</v>
      </c>
      <c r="R33" s="263">
        <v>11.171057939354956</v>
      </c>
      <c r="S33" s="263" t="str">
        <f>S31</f>
        <v>1;2</v>
      </c>
      <c r="T33" s="254">
        <v>0</v>
      </c>
      <c r="U33" s="254">
        <f>U31</f>
        <v>0</v>
      </c>
      <c r="V33" s="263">
        <v>0</v>
      </c>
      <c r="W33" s="263">
        <f>W31</f>
        <v>0</v>
      </c>
      <c r="X33" s="254">
        <v>0</v>
      </c>
      <c r="Y33" s="254">
        <f>Y31</f>
        <v>0</v>
      </c>
      <c r="Z33" s="263">
        <v>0</v>
      </c>
      <c r="AA33" s="263">
        <f>AA31</f>
        <v>0</v>
      </c>
      <c r="AB33" s="254">
        <f t="shared" si="6"/>
        <v>37.719098422392328</v>
      </c>
      <c r="AC33" s="264">
        <f t="shared" si="7"/>
        <v>68.974621421681746</v>
      </c>
      <c r="AE33" s="274">
        <v>0</v>
      </c>
      <c r="AF33" s="274">
        <f>AF31</f>
        <v>0</v>
      </c>
      <c r="AG33" s="278">
        <v>0</v>
      </c>
      <c r="AH33" s="278">
        <v>0</v>
      </c>
    </row>
    <row r="34" spans="1:34" ht="47.25" x14ac:dyDescent="0.25">
      <c r="A34" s="60" t="s">
        <v>61</v>
      </c>
      <c r="B34" s="59" t="s">
        <v>170</v>
      </c>
      <c r="C34" s="253">
        <f>SUM(C35:C38)</f>
        <v>473.79272219389765</v>
      </c>
      <c r="D34" s="261">
        <f t="shared" ref="D34:G34" si="10">SUM(D35:D38)</f>
        <v>628.45255045389763</v>
      </c>
      <c r="E34" s="262">
        <f t="shared" si="9"/>
        <v>343.68506669389768</v>
      </c>
      <c r="F34" s="262">
        <f t="shared" si="8"/>
        <v>234.9250952158265</v>
      </c>
      <c r="G34" s="253">
        <f t="shared" si="10"/>
        <v>154.65982826000001</v>
      </c>
      <c r="H34" s="253">
        <f>SUM(H35:H38)</f>
        <v>172.93245871551821</v>
      </c>
      <c r="I34" s="253" t="s">
        <v>424</v>
      </c>
      <c r="J34" s="261">
        <f>SUM(J35:J38)</f>
        <v>108.75997147807115</v>
      </c>
      <c r="K34" s="261" t="s">
        <v>424</v>
      </c>
      <c r="L34" s="253">
        <f>SUM(L35:L38)</f>
        <v>61.992636500308308</v>
      </c>
      <c r="M34" s="253" t="s">
        <v>424</v>
      </c>
      <c r="N34" s="261">
        <f>SUM(N35:N38)</f>
        <v>172.93245871551821</v>
      </c>
      <c r="O34" s="261" t="s">
        <v>424</v>
      </c>
      <c r="P34" s="253">
        <f>SUM(P35:P38)</f>
        <v>0</v>
      </c>
      <c r="Q34" s="253" t="s">
        <v>424</v>
      </c>
      <c r="R34" s="261">
        <f>SUM(R35:R38)</f>
        <v>61.992636500308308</v>
      </c>
      <c r="S34" s="261" t="s">
        <v>424</v>
      </c>
      <c r="T34" s="253">
        <f>SUM(T35:T38)</f>
        <v>0</v>
      </c>
      <c r="U34" s="253" t="s">
        <v>424</v>
      </c>
      <c r="V34" s="261">
        <f>SUM(V35:V38)</f>
        <v>0</v>
      </c>
      <c r="W34" s="261" t="s">
        <v>424</v>
      </c>
      <c r="X34" s="253">
        <f>SUM(X35:X38)</f>
        <v>0</v>
      </c>
      <c r="Y34" s="253" t="s">
        <v>424</v>
      </c>
      <c r="Z34" s="261">
        <f>SUM(Z35:Z38)</f>
        <v>0</v>
      </c>
      <c r="AA34" s="261" t="s">
        <v>424</v>
      </c>
      <c r="AB34" s="254">
        <f t="shared" si="6"/>
        <v>234.9250952158265</v>
      </c>
      <c r="AC34" s="264">
        <f t="shared" si="7"/>
        <v>343.68506669389768</v>
      </c>
      <c r="AD34" s="204"/>
      <c r="AE34" s="273">
        <f>SUM(AE35:AE38)</f>
        <v>0</v>
      </c>
      <c r="AF34" s="273" t="s">
        <v>424</v>
      </c>
      <c r="AG34" s="278">
        <v>0</v>
      </c>
      <c r="AH34" s="278">
        <v>0</v>
      </c>
    </row>
    <row r="35" spans="1:34" x14ac:dyDescent="0.25">
      <c r="A35" s="60" t="s">
        <v>169</v>
      </c>
      <c r="B35" s="42" t="s">
        <v>168</v>
      </c>
      <c r="C35" s="254">
        <v>4.1354526600000003</v>
      </c>
      <c r="D35" s="263">
        <v>17.3730233</v>
      </c>
      <c r="E35" s="264">
        <f t="shared" si="9"/>
        <v>0</v>
      </c>
      <c r="F35" s="264">
        <f t="shared" si="8"/>
        <v>0</v>
      </c>
      <c r="G35" s="254">
        <v>13.237570640000001</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58.170556202700951</v>
      </c>
      <c r="D36" s="263">
        <v>92.728365092700955</v>
      </c>
      <c r="E36" s="264">
        <f t="shared" si="9"/>
        <v>58.170556202700958</v>
      </c>
      <c r="F36" s="264">
        <f t="shared" si="8"/>
        <v>39.350727776535763</v>
      </c>
      <c r="G36" s="254">
        <v>34.557808890000004</v>
      </c>
      <c r="H36" s="254">
        <v>20.332383844705635</v>
      </c>
      <c r="I36" s="254" t="s">
        <v>61</v>
      </c>
      <c r="J36" s="263">
        <v>18.819828426165195</v>
      </c>
      <c r="K36" s="265" t="s">
        <v>641</v>
      </c>
      <c r="L36" s="254">
        <v>19.018343931830124</v>
      </c>
      <c r="M36" s="254">
        <v>0</v>
      </c>
      <c r="N36" s="263">
        <v>20.332383844705635</v>
      </c>
      <c r="O36" s="265" t="s">
        <v>61</v>
      </c>
      <c r="P36" s="254">
        <v>0</v>
      </c>
      <c r="Q36" s="255">
        <v>0</v>
      </c>
      <c r="R36" s="263">
        <v>19.018343931830124</v>
      </c>
      <c r="S36" s="265" t="s">
        <v>63</v>
      </c>
      <c r="T36" s="254">
        <v>0</v>
      </c>
      <c r="U36" s="255">
        <v>0</v>
      </c>
      <c r="V36" s="263">
        <v>0</v>
      </c>
      <c r="W36" s="265">
        <v>0</v>
      </c>
      <c r="X36" s="254">
        <v>0</v>
      </c>
      <c r="Y36" s="255">
        <v>0</v>
      </c>
      <c r="Z36" s="263">
        <v>0</v>
      </c>
      <c r="AA36" s="265">
        <v>0</v>
      </c>
      <c r="AB36" s="254">
        <f t="shared" si="6"/>
        <v>39.350727776535763</v>
      </c>
      <c r="AC36" s="264">
        <f t="shared" si="7"/>
        <v>58.170556202700958</v>
      </c>
      <c r="AE36" s="274">
        <v>0</v>
      </c>
      <c r="AF36" s="275">
        <v>0</v>
      </c>
      <c r="AG36" s="278">
        <v>0</v>
      </c>
      <c r="AH36" s="278">
        <v>0</v>
      </c>
    </row>
    <row r="37" spans="1:34" x14ac:dyDescent="0.25">
      <c r="A37" s="60" t="s">
        <v>165</v>
      </c>
      <c r="B37" s="42" t="s">
        <v>164</v>
      </c>
      <c r="C37" s="254">
        <v>352.12373672547199</v>
      </c>
      <c r="D37" s="263">
        <v>449.30610511547201</v>
      </c>
      <c r="E37" s="264">
        <f t="shared" si="9"/>
        <v>226.50003672547197</v>
      </c>
      <c r="F37" s="264">
        <f t="shared" si="8"/>
        <v>155.13231505898781</v>
      </c>
      <c r="G37" s="254">
        <v>97.182368389999993</v>
      </c>
      <c r="H37" s="254">
        <v>123.13915114820684</v>
      </c>
      <c r="I37" s="254" t="s">
        <v>61</v>
      </c>
      <c r="J37" s="263">
        <v>71.367721666484186</v>
      </c>
      <c r="K37" s="265" t="s">
        <v>641</v>
      </c>
      <c r="L37" s="254">
        <v>31.993163910780968</v>
      </c>
      <c r="M37" s="254" t="s">
        <v>63</v>
      </c>
      <c r="N37" s="263">
        <v>123.13915114820684</v>
      </c>
      <c r="O37" s="265" t="s">
        <v>61</v>
      </c>
      <c r="P37" s="254">
        <v>0</v>
      </c>
      <c r="Q37" s="255">
        <v>0</v>
      </c>
      <c r="R37" s="263">
        <v>31.993163910780968</v>
      </c>
      <c r="S37" s="265" t="s">
        <v>63</v>
      </c>
      <c r="T37" s="254">
        <v>0</v>
      </c>
      <c r="U37" s="255">
        <v>0</v>
      </c>
      <c r="V37" s="263">
        <v>0</v>
      </c>
      <c r="W37" s="265">
        <v>0</v>
      </c>
      <c r="X37" s="254">
        <v>0</v>
      </c>
      <c r="Y37" s="255">
        <v>0</v>
      </c>
      <c r="Z37" s="263">
        <v>0</v>
      </c>
      <c r="AA37" s="265">
        <v>0</v>
      </c>
      <c r="AB37" s="254">
        <f t="shared" si="6"/>
        <v>155.13231505898781</v>
      </c>
      <c r="AC37" s="264">
        <f t="shared" si="7"/>
        <v>226.50003672547197</v>
      </c>
      <c r="AE37" s="274">
        <v>0</v>
      </c>
      <c r="AF37" s="275">
        <v>0</v>
      </c>
      <c r="AG37" s="278">
        <v>0</v>
      </c>
      <c r="AH37" s="278">
        <v>0</v>
      </c>
    </row>
    <row r="38" spans="1:34" x14ac:dyDescent="0.25">
      <c r="A38" s="60" t="s">
        <v>163</v>
      </c>
      <c r="B38" s="42" t="s">
        <v>162</v>
      </c>
      <c r="C38" s="254">
        <v>59.362976605724718</v>
      </c>
      <c r="D38" s="263">
        <v>69.045056945724724</v>
      </c>
      <c r="E38" s="264">
        <f t="shared" si="9"/>
        <v>59.01447376572473</v>
      </c>
      <c r="F38" s="264">
        <f t="shared" si="8"/>
        <v>40.442052380302954</v>
      </c>
      <c r="G38" s="254">
        <v>9.6820803399999988</v>
      </c>
      <c r="H38" s="254">
        <v>29.460923722605745</v>
      </c>
      <c r="I38" s="254" t="s">
        <v>638</v>
      </c>
      <c r="J38" s="263">
        <v>18.572421385421769</v>
      </c>
      <c r="K38" s="265" t="s">
        <v>639</v>
      </c>
      <c r="L38" s="254">
        <v>10.981128657697212</v>
      </c>
      <c r="M38" s="254" t="s">
        <v>63</v>
      </c>
      <c r="N38" s="263">
        <v>29.460923722605745</v>
      </c>
      <c r="O38" s="265" t="s">
        <v>638</v>
      </c>
      <c r="P38" s="254">
        <v>0</v>
      </c>
      <c r="Q38" s="255">
        <v>0</v>
      </c>
      <c r="R38" s="263">
        <v>10.981128657697212</v>
      </c>
      <c r="S38" s="265" t="s">
        <v>63</v>
      </c>
      <c r="T38" s="254">
        <v>0</v>
      </c>
      <c r="U38" s="255">
        <v>0</v>
      </c>
      <c r="V38" s="263">
        <v>0</v>
      </c>
      <c r="W38" s="265">
        <v>0</v>
      </c>
      <c r="X38" s="254">
        <v>0</v>
      </c>
      <c r="Y38" s="255">
        <v>0</v>
      </c>
      <c r="Z38" s="263">
        <v>0</v>
      </c>
      <c r="AA38" s="265">
        <v>0</v>
      </c>
      <c r="AB38" s="254">
        <f t="shared" si="6"/>
        <v>40.442052380302954</v>
      </c>
      <c r="AC38" s="264">
        <f t="shared" si="7"/>
        <v>59.01447376572473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59</v>
      </c>
      <c r="D46" s="263">
        <v>56</v>
      </c>
      <c r="E46" s="264">
        <f t="shared" si="9"/>
        <v>47</v>
      </c>
      <c r="F46" s="264">
        <f t="shared" si="8"/>
        <v>41</v>
      </c>
      <c r="G46" s="254">
        <v>9</v>
      </c>
      <c r="H46" s="254">
        <v>8</v>
      </c>
      <c r="I46" s="255" t="s">
        <v>59</v>
      </c>
      <c r="J46" s="263">
        <v>6</v>
      </c>
      <c r="K46" s="265" t="s">
        <v>59</v>
      </c>
      <c r="L46" s="254">
        <v>38</v>
      </c>
      <c r="M46" s="255" t="s">
        <v>59</v>
      </c>
      <c r="N46" s="263">
        <v>0</v>
      </c>
      <c r="O46" s="265">
        <v>0</v>
      </c>
      <c r="P46" s="254">
        <v>0</v>
      </c>
      <c r="Q46" s="255">
        <v>0</v>
      </c>
      <c r="R46" s="263">
        <v>41</v>
      </c>
      <c r="S46" s="265" t="s">
        <v>59</v>
      </c>
      <c r="T46" s="254">
        <v>0</v>
      </c>
      <c r="U46" s="255">
        <v>0</v>
      </c>
      <c r="V46" s="263">
        <v>0</v>
      </c>
      <c r="W46" s="265">
        <v>0</v>
      </c>
      <c r="X46" s="254">
        <v>0</v>
      </c>
      <c r="Y46" s="255">
        <v>0</v>
      </c>
      <c r="Z46" s="263">
        <v>0</v>
      </c>
      <c r="AA46" s="265">
        <v>0</v>
      </c>
      <c r="AB46" s="254">
        <f t="shared" si="6"/>
        <v>46</v>
      </c>
      <c r="AC46" s="264">
        <f t="shared" si="7"/>
        <v>47</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59</v>
      </c>
      <c r="D54" s="263">
        <v>56</v>
      </c>
      <c r="E54" s="264">
        <f t="shared" si="9"/>
        <v>47</v>
      </c>
      <c r="F54" s="264">
        <f t="shared" si="8"/>
        <v>41</v>
      </c>
      <c r="G54" s="254">
        <v>9</v>
      </c>
      <c r="H54" s="254">
        <v>8</v>
      </c>
      <c r="I54" s="255" t="s">
        <v>59</v>
      </c>
      <c r="J54" s="263">
        <v>6</v>
      </c>
      <c r="K54" s="265" t="s">
        <v>59</v>
      </c>
      <c r="L54" s="254">
        <v>38</v>
      </c>
      <c r="M54" s="255" t="s">
        <v>59</v>
      </c>
      <c r="N54" s="263">
        <v>0</v>
      </c>
      <c r="O54" s="265">
        <v>0</v>
      </c>
      <c r="P54" s="254">
        <v>0</v>
      </c>
      <c r="Q54" s="255">
        <v>0</v>
      </c>
      <c r="R54" s="263">
        <v>41</v>
      </c>
      <c r="S54" s="265" t="s">
        <v>59</v>
      </c>
      <c r="T54" s="254">
        <v>0</v>
      </c>
      <c r="U54" s="255">
        <v>0</v>
      </c>
      <c r="V54" s="263">
        <v>0</v>
      </c>
      <c r="W54" s="265">
        <v>0</v>
      </c>
      <c r="X54" s="254">
        <v>0</v>
      </c>
      <c r="Y54" s="255">
        <v>0</v>
      </c>
      <c r="Z54" s="263">
        <v>0</v>
      </c>
      <c r="AA54" s="265">
        <v>0</v>
      </c>
      <c r="AB54" s="254">
        <f t="shared" si="6"/>
        <v>46</v>
      </c>
      <c r="AC54" s="264">
        <f t="shared" si="7"/>
        <v>47</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640.94922836107526</v>
      </c>
      <c r="D56" s="263">
        <v>628.45255045389774</v>
      </c>
      <c r="E56" s="264">
        <f t="shared" si="9"/>
        <v>499.15264750389781</v>
      </c>
      <c r="F56" s="264">
        <f t="shared" si="8"/>
        <v>443.34547273102055</v>
      </c>
      <c r="G56" s="254">
        <v>129.29990295000002</v>
      </c>
      <c r="H56" s="254">
        <v>75.286257408832569</v>
      </c>
      <c r="I56" s="255" t="s">
        <v>59</v>
      </c>
      <c r="J56" s="263">
        <v>55.807174772877239</v>
      </c>
      <c r="K56" s="265" t="s">
        <v>59</v>
      </c>
      <c r="L56" s="254">
        <v>393.50463880258752</v>
      </c>
      <c r="M56" s="255" t="s">
        <v>59</v>
      </c>
      <c r="N56" s="263">
        <v>0</v>
      </c>
      <c r="O56" s="265">
        <v>0</v>
      </c>
      <c r="P56" s="254">
        <v>0</v>
      </c>
      <c r="Q56" s="255">
        <v>0</v>
      </c>
      <c r="R56" s="263">
        <v>443.34547273102055</v>
      </c>
      <c r="S56" s="265" t="s">
        <v>59</v>
      </c>
      <c r="T56" s="254">
        <v>0</v>
      </c>
      <c r="U56" s="255">
        <v>0</v>
      </c>
      <c r="V56" s="263">
        <v>0</v>
      </c>
      <c r="W56" s="265">
        <v>0</v>
      </c>
      <c r="X56" s="254">
        <v>0</v>
      </c>
      <c r="Y56" s="255">
        <v>0</v>
      </c>
      <c r="Z56" s="263">
        <v>0</v>
      </c>
      <c r="AA56" s="265">
        <v>0</v>
      </c>
      <c r="AB56" s="254">
        <f t="shared" si="6"/>
        <v>468.79089621142009</v>
      </c>
      <c r="AC56" s="264">
        <f t="shared" si="7"/>
        <v>499.15264750389781</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59</v>
      </c>
      <c r="D61" s="263">
        <v>56</v>
      </c>
      <c r="E61" s="264">
        <f t="shared" si="9"/>
        <v>47</v>
      </c>
      <c r="F61" s="264">
        <f t="shared" si="8"/>
        <v>41</v>
      </c>
      <c r="G61" s="254">
        <v>9</v>
      </c>
      <c r="H61" s="254">
        <v>8</v>
      </c>
      <c r="I61" s="255" t="s">
        <v>59</v>
      </c>
      <c r="J61" s="263">
        <v>6</v>
      </c>
      <c r="K61" s="265" t="s">
        <v>59</v>
      </c>
      <c r="L61" s="254">
        <v>38</v>
      </c>
      <c r="M61" s="255" t="s">
        <v>59</v>
      </c>
      <c r="N61" s="263">
        <v>0</v>
      </c>
      <c r="O61" s="265">
        <v>0</v>
      </c>
      <c r="P61" s="254">
        <v>0</v>
      </c>
      <c r="Q61" s="255">
        <v>0</v>
      </c>
      <c r="R61" s="263">
        <v>41</v>
      </c>
      <c r="S61" s="265" t="s">
        <v>59</v>
      </c>
      <c r="T61" s="254">
        <v>0</v>
      </c>
      <c r="U61" s="255">
        <v>0</v>
      </c>
      <c r="V61" s="263">
        <v>0</v>
      </c>
      <c r="W61" s="265">
        <v>0</v>
      </c>
      <c r="X61" s="254">
        <v>0</v>
      </c>
      <c r="Y61" s="255">
        <v>0</v>
      </c>
      <c r="Z61" s="263">
        <v>0</v>
      </c>
      <c r="AA61" s="265">
        <v>0</v>
      </c>
      <c r="AB61" s="254">
        <f t="shared" si="6"/>
        <v>46</v>
      </c>
      <c r="AC61" s="264">
        <f t="shared" si="7"/>
        <v>47</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5" t="s">
        <v>448</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34" ht="32.25" customHeight="1" x14ac:dyDescent="0.25">
      <c r="B70" s="442"/>
      <c r="C70" s="442"/>
      <c r="D70" s="442"/>
      <c r="E70" s="442"/>
      <c r="F70" s="442"/>
      <c r="G70" s="442"/>
      <c r="H70" s="442"/>
      <c r="I70" s="44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3"/>
      <c r="C72" s="443"/>
      <c r="D72" s="443"/>
      <c r="E72" s="443"/>
      <c r="F72" s="443"/>
      <c r="G72" s="443"/>
      <c r="H72" s="443"/>
      <c r="I72" s="443"/>
      <c r="J72" s="196"/>
      <c r="K72" s="196"/>
    </row>
    <row r="74" spans="1:34" ht="36.75" customHeight="1" x14ac:dyDescent="0.25">
      <c r="B74" s="442"/>
      <c r="C74" s="442"/>
      <c r="D74" s="442"/>
      <c r="E74" s="442"/>
      <c r="F74" s="442"/>
      <c r="G74" s="442"/>
      <c r="H74" s="442"/>
      <c r="I74" s="442"/>
      <c r="J74" s="195"/>
      <c r="K74" s="195"/>
    </row>
    <row r="75" spans="1:34" x14ac:dyDescent="0.25">
      <c r="B75" s="56"/>
      <c r="C75" s="256"/>
      <c r="D75" s="266"/>
      <c r="E75" s="266"/>
      <c r="F75" s="266"/>
      <c r="N75" s="200"/>
    </row>
    <row r="76" spans="1:34" ht="51" customHeight="1" x14ac:dyDescent="0.25">
      <c r="B76" s="442"/>
      <c r="C76" s="442"/>
      <c r="D76" s="442"/>
      <c r="E76" s="442"/>
      <c r="F76" s="442"/>
      <c r="G76" s="442"/>
      <c r="H76" s="442"/>
      <c r="I76" s="442"/>
      <c r="J76" s="195"/>
      <c r="K76" s="195"/>
      <c r="N76" s="200"/>
    </row>
    <row r="77" spans="1:34" ht="32.25" customHeight="1" x14ac:dyDescent="0.25">
      <c r="B77" s="443"/>
      <c r="C77" s="443"/>
      <c r="D77" s="443"/>
      <c r="E77" s="443"/>
      <c r="F77" s="443"/>
      <c r="G77" s="443"/>
      <c r="H77" s="443"/>
      <c r="I77" s="443"/>
      <c r="J77" s="196"/>
      <c r="K77" s="196"/>
    </row>
    <row r="78" spans="1:34" ht="51.75" customHeight="1" x14ac:dyDescent="0.25">
      <c r="B78" s="442"/>
      <c r="C78" s="442"/>
      <c r="D78" s="442"/>
      <c r="E78" s="442"/>
      <c r="F78" s="442"/>
      <c r="G78" s="442"/>
      <c r="H78" s="442"/>
      <c r="I78" s="442"/>
      <c r="J78" s="195"/>
      <c r="K78" s="195"/>
    </row>
    <row r="79" spans="1:34" ht="21.75" customHeight="1" x14ac:dyDescent="0.25">
      <c r="B79" s="444"/>
      <c r="C79" s="444"/>
      <c r="D79" s="444"/>
      <c r="E79" s="444"/>
      <c r="F79" s="444"/>
      <c r="G79" s="444"/>
      <c r="H79" s="444"/>
      <c r="I79" s="444"/>
      <c r="J79" s="197"/>
      <c r="K79" s="197"/>
      <c r="L79" s="55"/>
      <c r="M79" s="55"/>
    </row>
    <row r="80" spans="1:34" ht="23.25" customHeight="1" x14ac:dyDescent="0.25">
      <c r="B80" s="55"/>
      <c r="C80" s="257"/>
      <c r="D80" s="267"/>
      <c r="E80" s="267"/>
      <c r="F80" s="267"/>
    </row>
    <row r="81" spans="2:11" ht="18.75" customHeight="1" x14ac:dyDescent="0.25">
      <c r="B81" s="441"/>
      <c r="C81" s="441"/>
      <c r="D81" s="441"/>
      <c r="E81" s="441"/>
      <c r="F81" s="441"/>
      <c r="G81" s="441"/>
      <c r="H81" s="441"/>
      <c r="I81" s="441"/>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J40" zoomScale="70" zoomScaleSheetLayoutView="70" workbookViewId="0">
      <selection activeCell="AX40"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M_00.0020.000020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0" t="s">
        <v>402</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c r="AW21" s="470"/>
    </row>
    <row r="22" spans="1:56" s="20" customFormat="1" ht="58.5" customHeight="1" x14ac:dyDescent="0.25">
      <c r="A22" s="461" t="s">
        <v>50</v>
      </c>
      <c r="B22" s="472" t="s">
        <v>24</v>
      </c>
      <c r="C22" s="461" t="s">
        <v>49</v>
      </c>
      <c r="D22" s="461" t="s">
        <v>48</v>
      </c>
      <c r="E22" s="475" t="s">
        <v>413</v>
      </c>
      <c r="F22" s="476"/>
      <c r="G22" s="476"/>
      <c r="H22" s="476"/>
      <c r="I22" s="476"/>
      <c r="J22" s="476"/>
      <c r="K22" s="476"/>
      <c r="L22" s="477"/>
      <c r="M22" s="461" t="s">
        <v>47</v>
      </c>
      <c r="N22" s="461" t="s">
        <v>46</v>
      </c>
      <c r="O22" s="461" t="s">
        <v>45</v>
      </c>
      <c r="P22" s="456" t="s">
        <v>205</v>
      </c>
      <c r="Q22" s="456" t="s">
        <v>44</v>
      </c>
      <c r="R22" s="456" t="s">
        <v>43</v>
      </c>
      <c r="S22" s="456" t="s">
        <v>42</v>
      </c>
      <c r="T22" s="456"/>
      <c r="U22" s="478" t="s">
        <v>41</v>
      </c>
      <c r="V22" s="478" t="s">
        <v>40</v>
      </c>
      <c r="W22" s="456" t="s">
        <v>39</v>
      </c>
      <c r="X22" s="456" t="s">
        <v>38</v>
      </c>
      <c r="Y22" s="456" t="s">
        <v>37</v>
      </c>
      <c r="Z22" s="463" t="s">
        <v>36</v>
      </c>
      <c r="AA22" s="456" t="s">
        <v>35</v>
      </c>
      <c r="AB22" s="456" t="s">
        <v>34</v>
      </c>
      <c r="AC22" s="456" t="s">
        <v>33</v>
      </c>
      <c r="AD22" s="456" t="s">
        <v>32</v>
      </c>
      <c r="AE22" s="456" t="s">
        <v>430</v>
      </c>
      <c r="AF22" s="456" t="s">
        <v>31</v>
      </c>
      <c r="AG22" s="456"/>
      <c r="AH22" s="456"/>
      <c r="AI22" s="456"/>
      <c r="AJ22" s="456"/>
      <c r="AK22" s="456"/>
      <c r="AL22" s="456"/>
      <c r="AM22" s="456" t="s">
        <v>30</v>
      </c>
      <c r="AN22" s="456"/>
      <c r="AO22" s="456"/>
      <c r="AP22" s="456"/>
      <c r="AQ22" s="456" t="s">
        <v>29</v>
      </c>
      <c r="AR22" s="456"/>
      <c r="AS22" s="456" t="s">
        <v>28</v>
      </c>
      <c r="AT22" s="456" t="s">
        <v>27</v>
      </c>
      <c r="AU22" s="456" t="s">
        <v>441</v>
      </c>
      <c r="AV22" s="456" t="s">
        <v>26</v>
      </c>
      <c r="AW22" s="464" t="s">
        <v>25</v>
      </c>
      <c r="AX22" s="481" t="s">
        <v>506</v>
      </c>
      <c r="AY22" s="481" t="s">
        <v>507</v>
      </c>
      <c r="AZ22" s="481" t="s">
        <v>433</v>
      </c>
      <c r="BA22" s="481" t="s">
        <v>434</v>
      </c>
      <c r="BB22" s="481" t="s">
        <v>329</v>
      </c>
      <c r="BC22" s="481"/>
      <c r="BD22" s="481"/>
    </row>
    <row r="23" spans="1:56" s="20" customFormat="1" ht="64.5" customHeight="1" x14ac:dyDescent="0.25">
      <c r="A23" s="471"/>
      <c r="B23" s="473"/>
      <c r="C23" s="471"/>
      <c r="D23" s="471"/>
      <c r="E23" s="466" t="s">
        <v>23</v>
      </c>
      <c r="F23" s="457" t="s">
        <v>129</v>
      </c>
      <c r="G23" s="457" t="s">
        <v>128</v>
      </c>
      <c r="H23" s="457" t="s">
        <v>127</v>
      </c>
      <c r="I23" s="459" t="s">
        <v>348</v>
      </c>
      <c r="J23" s="459" t="s">
        <v>349</v>
      </c>
      <c r="K23" s="459" t="s">
        <v>350</v>
      </c>
      <c r="L23" s="457" t="s">
        <v>78</v>
      </c>
      <c r="M23" s="471"/>
      <c r="N23" s="471"/>
      <c r="O23" s="471"/>
      <c r="P23" s="456"/>
      <c r="Q23" s="456"/>
      <c r="R23" s="456"/>
      <c r="S23" s="468" t="s">
        <v>1</v>
      </c>
      <c r="T23" s="468" t="s">
        <v>11</v>
      </c>
      <c r="U23" s="478"/>
      <c r="V23" s="478"/>
      <c r="W23" s="456"/>
      <c r="X23" s="456"/>
      <c r="Y23" s="456"/>
      <c r="Z23" s="456"/>
      <c r="AA23" s="456"/>
      <c r="AB23" s="456"/>
      <c r="AC23" s="456"/>
      <c r="AD23" s="456"/>
      <c r="AE23" s="456"/>
      <c r="AF23" s="456" t="s">
        <v>22</v>
      </c>
      <c r="AG23" s="456"/>
      <c r="AH23" s="456"/>
      <c r="AI23" s="456" t="s">
        <v>21</v>
      </c>
      <c r="AJ23" s="456"/>
      <c r="AK23" s="461" t="s">
        <v>20</v>
      </c>
      <c r="AL23" s="461" t="s">
        <v>19</v>
      </c>
      <c r="AM23" s="461" t="s">
        <v>18</v>
      </c>
      <c r="AN23" s="461" t="s">
        <v>17</v>
      </c>
      <c r="AO23" s="461" t="s">
        <v>16</v>
      </c>
      <c r="AP23" s="461" t="s">
        <v>15</v>
      </c>
      <c r="AQ23" s="461" t="s">
        <v>14</v>
      </c>
      <c r="AR23" s="479" t="s">
        <v>11</v>
      </c>
      <c r="AS23" s="456"/>
      <c r="AT23" s="456"/>
      <c r="AU23" s="456"/>
      <c r="AV23" s="456"/>
      <c r="AW23" s="465"/>
      <c r="AX23" s="482"/>
      <c r="AY23" s="482"/>
      <c r="AZ23" s="482"/>
      <c r="BA23" s="482"/>
      <c r="BB23" s="482"/>
      <c r="BC23" s="482"/>
      <c r="BD23" s="482"/>
    </row>
    <row r="24" spans="1:56" s="20"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15" t="s">
        <v>13</v>
      </c>
      <c r="AG24" s="149" t="s">
        <v>431</v>
      </c>
      <c r="AH24" s="115" t="s">
        <v>12</v>
      </c>
      <c r="AI24" s="116" t="s">
        <v>1</v>
      </c>
      <c r="AJ24" s="116" t="s">
        <v>11</v>
      </c>
      <c r="AK24" s="462"/>
      <c r="AL24" s="462"/>
      <c r="AM24" s="462"/>
      <c r="AN24" s="462"/>
      <c r="AO24" s="462"/>
      <c r="AP24" s="462"/>
      <c r="AQ24" s="462"/>
      <c r="AR24" s="480"/>
      <c r="AS24" s="456"/>
      <c r="AT24" s="456"/>
      <c r="AU24" s="456"/>
      <c r="AV24" s="456"/>
      <c r="AW24" s="465"/>
      <c r="AX24" s="483"/>
      <c r="AY24" s="483"/>
      <c r="AZ24" s="483"/>
      <c r="BA24" s="483"/>
      <c r="BB24" s="483"/>
      <c r="BC24" s="483"/>
      <c r="BD24" s="483"/>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46722</v>
      </c>
      <c r="E26" s="173">
        <v>59</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604893.11033229157</v>
      </c>
      <c r="Q26" s="173" t="s">
        <v>424</v>
      </c>
      <c r="R26" s="175">
        <f>SUM(R27:R86)</f>
        <v>603345.17844999989</v>
      </c>
      <c r="S26" s="173" t="s">
        <v>424</v>
      </c>
      <c r="T26" s="173" t="s">
        <v>424</v>
      </c>
      <c r="U26" s="173" t="s">
        <v>424</v>
      </c>
      <c r="V26" s="173" t="s">
        <v>424</v>
      </c>
      <c r="W26" s="173" t="s">
        <v>424</v>
      </c>
      <c r="X26" s="173" t="s">
        <v>424</v>
      </c>
      <c r="Y26" s="173" t="s">
        <v>424</v>
      </c>
      <c r="Z26" s="173" t="s">
        <v>424</v>
      </c>
      <c r="AA26" s="173" t="s">
        <v>424</v>
      </c>
      <c r="AB26" s="175">
        <f>SUM(AB27:AB86)</f>
        <v>543072.81950999994</v>
      </c>
      <c r="AC26" s="173" t="s">
        <v>424</v>
      </c>
      <c r="AD26" s="175">
        <f>SUM(AD27:AD86)</f>
        <v>649391.83525100001</v>
      </c>
      <c r="AE26" s="175">
        <f>SUM(AE27:AE86)</f>
        <v>370723.00253100001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310174.8066999999</v>
      </c>
      <c r="AY26" s="175">
        <f t="shared" si="46"/>
        <v>285074.91287</v>
      </c>
      <c r="AZ26" s="175" t="s">
        <v>424</v>
      </c>
      <c r="BA26" s="175" t="s">
        <v>424</v>
      </c>
      <c r="BB26" s="175"/>
      <c r="BC26" s="175"/>
      <c r="BD26" s="175"/>
    </row>
    <row r="27" spans="1:56" s="209" customFormat="1" ht="236.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12069.590099999999</v>
      </c>
      <c r="Q27" s="205" t="s">
        <v>514</v>
      </c>
      <c r="R27" s="206">
        <v>12069.590099999999</v>
      </c>
      <c r="S27" s="205" t="s">
        <v>515</v>
      </c>
      <c r="T27" s="205" t="s">
        <v>515</v>
      </c>
      <c r="U27" s="205">
        <v>6</v>
      </c>
      <c r="V27" s="205">
        <v>6</v>
      </c>
      <c r="W27" s="205" t="s">
        <v>516</v>
      </c>
      <c r="X27" s="205" t="s">
        <v>517</v>
      </c>
      <c r="Y27" s="205" t="s">
        <v>518</v>
      </c>
      <c r="Z27" s="205">
        <v>1</v>
      </c>
      <c r="AA27" s="205" t="s">
        <v>519</v>
      </c>
      <c r="AB27" s="206">
        <v>7066.5203000000001</v>
      </c>
      <c r="AC27" s="205" t="s">
        <v>520</v>
      </c>
      <c r="AD27" s="206">
        <v>8479.82</v>
      </c>
      <c r="AE27" s="247">
        <f>IF(IFERROR(AD27-AY27,"нд")&lt;0,0,IFERROR(AD27-AY27,"нд"))</f>
        <v>0</v>
      </c>
      <c r="AF27" s="205">
        <v>32312147451</v>
      </c>
      <c r="AG27" s="205" t="s">
        <v>521</v>
      </c>
      <c r="AH27" s="205" t="s">
        <v>522</v>
      </c>
      <c r="AI27" s="207">
        <v>44985</v>
      </c>
      <c r="AJ27" s="207">
        <v>44984</v>
      </c>
      <c r="AK27" s="207">
        <v>44995</v>
      </c>
      <c r="AL27" s="207">
        <v>45020</v>
      </c>
      <c r="AM27" s="205" t="s">
        <v>424</v>
      </c>
      <c r="AN27" s="205" t="s">
        <v>424</v>
      </c>
      <c r="AO27" s="205" t="s">
        <v>424</v>
      </c>
      <c r="AP27" s="205" t="s">
        <v>424</v>
      </c>
      <c r="AQ27" s="207">
        <v>45040</v>
      </c>
      <c r="AR27" s="207">
        <v>45034</v>
      </c>
      <c r="AS27" s="207">
        <v>45040</v>
      </c>
      <c r="AT27" s="207">
        <v>45034</v>
      </c>
      <c r="AU27" s="207">
        <v>45635</v>
      </c>
      <c r="AV27" s="205" t="s">
        <v>424</v>
      </c>
      <c r="AW27" s="205" t="s">
        <v>424</v>
      </c>
      <c r="AX27" s="208">
        <v>7066.5202999999992</v>
      </c>
      <c r="AY27" s="208">
        <v>8479.824349999999</v>
      </c>
      <c r="AZ27" s="206" t="s">
        <v>523</v>
      </c>
      <c r="BA27" s="206" t="s">
        <v>511</v>
      </c>
      <c r="BB27" s="206" t="s">
        <v>520</v>
      </c>
      <c r="BC27" s="206" t="s">
        <v>524</v>
      </c>
      <c r="BD27" s="206" t="str">
        <f>CONCATENATE(BB27,", ",BA27,", ",N27,", ","договор № ",BC27)</f>
        <v>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 договор № ИП-23-00125 от 18.04.2023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525</v>
      </c>
      <c r="N28" s="205" t="s">
        <v>526</v>
      </c>
      <c r="O28" s="205" t="s">
        <v>513</v>
      </c>
      <c r="P28" s="206">
        <v>56374.788399999998</v>
      </c>
      <c r="Q28" s="205" t="s">
        <v>514</v>
      </c>
      <c r="R28" s="206">
        <v>56374.788399999998</v>
      </c>
      <c r="S28" s="205" t="s">
        <v>527</v>
      </c>
      <c r="T28" s="205" t="s">
        <v>527</v>
      </c>
      <c r="U28" s="205">
        <v>6</v>
      </c>
      <c r="V28" s="205">
        <v>1</v>
      </c>
      <c r="W28" s="205" t="s">
        <v>520</v>
      </c>
      <c r="X28" s="205">
        <v>56374.788399999998</v>
      </c>
      <c r="Y28" s="205" t="s">
        <v>518</v>
      </c>
      <c r="Z28" s="205">
        <v>1</v>
      </c>
      <c r="AA28" s="205">
        <v>56374.788399999998</v>
      </c>
      <c r="AB28" s="206">
        <v>56374.788399999998</v>
      </c>
      <c r="AC28" s="205" t="s">
        <v>520</v>
      </c>
      <c r="AD28" s="206">
        <v>67649.746079999997</v>
      </c>
      <c r="AE28" s="247">
        <f t="shared" ref="AE28:AE86" si="49">IF(IFERROR(AD28-AY28,"нд")&lt;0,0,IFERROR(AD28-AY28,"нд"))</f>
        <v>5431.062279999991</v>
      </c>
      <c r="AF28" s="205">
        <v>32312149808</v>
      </c>
      <c r="AG28" s="205" t="s">
        <v>521</v>
      </c>
      <c r="AH28" s="205" t="s">
        <v>522</v>
      </c>
      <c r="AI28" s="207">
        <v>44985</v>
      </c>
      <c r="AJ28" s="207">
        <v>44985</v>
      </c>
      <c r="AK28" s="207">
        <v>45002</v>
      </c>
      <c r="AL28" s="207">
        <v>45022</v>
      </c>
      <c r="AM28" s="205" t="s">
        <v>424</v>
      </c>
      <c r="AN28" s="205" t="s">
        <v>424</v>
      </c>
      <c r="AO28" s="205" t="s">
        <v>424</v>
      </c>
      <c r="AP28" s="205" t="s">
        <v>424</v>
      </c>
      <c r="AQ28" s="207">
        <v>45042</v>
      </c>
      <c r="AR28" s="207">
        <v>45041</v>
      </c>
      <c r="AS28" s="207">
        <v>45042</v>
      </c>
      <c r="AT28" s="207">
        <v>45041</v>
      </c>
      <c r="AU28" s="207">
        <v>45673</v>
      </c>
      <c r="AV28" s="205" t="s">
        <v>424</v>
      </c>
      <c r="AW28" s="205" t="s">
        <v>424</v>
      </c>
      <c r="AX28" s="206">
        <v>51848.903169999998</v>
      </c>
      <c r="AY28" s="206">
        <v>62218.683800000006</v>
      </c>
      <c r="AZ28" s="206" t="s">
        <v>523</v>
      </c>
      <c r="BA28" s="206" t="s">
        <v>528</v>
      </c>
      <c r="BB28" s="206" t="s">
        <v>520</v>
      </c>
      <c r="BC28" s="206" t="s">
        <v>529</v>
      </c>
      <c r="BD28" s="206" t="str">
        <f t="shared" ref="BD28:BD86" si="50">CONCATENATE(BB28,", ",BA28,", ",N28,", ","договор № ",BC28)</f>
        <v>ОБЩЕСТВО С ОГРАНИЧЕННОЙ ОТВЕТСТВЕННОСТЬЮ "ВЕЛЛЭНЕРДЖИ", СМР, 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 договор № ИП-23-00128 от 25.04.2023</v>
      </c>
    </row>
    <row r="29" spans="1:56" s="209" customFormat="1" ht="19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530</v>
      </c>
      <c r="O29" s="205" t="s">
        <v>513</v>
      </c>
      <c r="P29" s="206">
        <v>8888.1184599999997</v>
      </c>
      <c r="Q29" s="205" t="s">
        <v>514</v>
      </c>
      <c r="R29" s="206">
        <v>8888.1184599999997</v>
      </c>
      <c r="S29" s="205" t="s">
        <v>515</v>
      </c>
      <c r="T29" s="205" t="s">
        <v>515</v>
      </c>
      <c r="U29" s="205">
        <v>6</v>
      </c>
      <c r="V29" s="205">
        <v>6</v>
      </c>
      <c r="W29" s="205" t="s">
        <v>531</v>
      </c>
      <c r="X29" s="205" t="s">
        <v>532</v>
      </c>
      <c r="Y29" s="205" t="s">
        <v>518</v>
      </c>
      <c r="Z29" s="205">
        <v>1</v>
      </c>
      <c r="AA29" s="205" t="s">
        <v>533</v>
      </c>
      <c r="AB29" s="206">
        <v>6322</v>
      </c>
      <c r="AC29" s="205" t="s">
        <v>520</v>
      </c>
      <c r="AD29" s="206">
        <v>7586.4</v>
      </c>
      <c r="AE29" s="247">
        <f t="shared" si="49"/>
        <v>0</v>
      </c>
      <c r="AF29" s="205">
        <v>32312069361</v>
      </c>
      <c r="AG29" s="205" t="s">
        <v>521</v>
      </c>
      <c r="AH29" s="205" t="s">
        <v>534</v>
      </c>
      <c r="AI29" s="207">
        <v>44957</v>
      </c>
      <c r="AJ29" s="207">
        <v>44956</v>
      </c>
      <c r="AK29" s="207">
        <v>44966</v>
      </c>
      <c r="AL29" s="207">
        <v>45000</v>
      </c>
      <c r="AM29" s="205" t="s">
        <v>424</v>
      </c>
      <c r="AN29" s="205" t="s">
        <v>424</v>
      </c>
      <c r="AO29" s="205" t="s">
        <v>424</v>
      </c>
      <c r="AP29" s="205" t="s">
        <v>424</v>
      </c>
      <c r="AQ29" s="207">
        <v>45020</v>
      </c>
      <c r="AR29" s="207">
        <v>45020</v>
      </c>
      <c r="AS29" s="207">
        <v>45020</v>
      </c>
      <c r="AT29" s="207">
        <v>45020</v>
      </c>
      <c r="AU29" s="207">
        <v>45363</v>
      </c>
      <c r="AV29" s="205" t="s">
        <v>424</v>
      </c>
      <c r="AW29" s="205" t="s">
        <v>424</v>
      </c>
      <c r="AX29" s="206">
        <v>6322</v>
      </c>
      <c r="AY29" s="206">
        <v>7586.4</v>
      </c>
      <c r="AZ29" s="206" t="s">
        <v>523</v>
      </c>
      <c r="BA29" s="206" t="s">
        <v>511</v>
      </c>
      <c r="BB29" s="206" t="s">
        <v>520</v>
      </c>
      <c r="BC29" s="206" t="s">
        <v>535</v>
      </c>
      <c r="BD29" s="206" t="str">
        <f t="shared" si="50"/>
        <v>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договор № ИП-23-00093 от 04.04.2023</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536</v>
      </c>
      <c r="N30" s="205" t="s">
        <v>537</v>
      </c>
      <c r="O30" s="205" t="s">
        <v>513</v>
      </c>
      <c r="P30" s="206">
        <v>54240</v>
      </c>
      <c r="Q30" s="205" t="s">
        <v>514</v>
      </c>
      <c r="R30" s="206">
        <v>54240</v>
      </c>
      <c r="S30" s="205" t="s">
        <v>538</v>
      </c>
      <c r="T30" s="205" t="s">
        <v>538</v>
      </c>
      <c r="U30" s="205">
        <v>3</v>
      </c>
      <c r="V30" s="205">
        <v>2</v>
      </c>
      <c r="W30" s="205" t="s">
        <v>539</v>
      </c>
      <c r="X30" s="205">
        <v>54240</v>
      </c>
      <c r="Y30" s="205" t="s">
        <v>518</v>
      </c>
      <c r="Z30" s="205" t="s">
        <v>424</v>
      </c>
      <c r="AA30" s="205">
        <v>54150</v>
      </c>
      <c r="AB30" s="206">
        <v>54150</v>
      </c>
      <c r="AC30" s="205" t="s">
        <v>540</v>
      </c>
      <c r="AD30" s="206">
        <v>64980</v>
      </c>
      <c r="AE30" s="247">
        <f t="shared" si="49"/>
        <v>1188</v>
      </c>
      <c r="AF30" s="205">
        <v>32312420718</v>
      </c>
      <c r="AG30" s="205" t="s">
        <v>521</v>
      </c>
      <c r="AH30" s="205" t="s">
        <v>534</v>
      </c>
      <c r="AI30" s="207">
        <v>45077</v>
      </c>
      <c r="AJ30" s="207">
        <v>45071</v>
      </c>
      <c r="AK30" s="207">
        <v>45090</v>
      </c>
      <c r="AL30" s="207">
        <v>45110</v>
      </c>
      <c r="AM30" s="205" t="s">
        <v>424</v>
      </c>
      <c r="AN30" s="205" t="s">
        <v>424</v>
      </c>
      <c r="AO30" s="205" t="s">
        <v>424</v>
      </c>
      <c r="AP30" s="205" t="s">
        <v>424</v>
      </c>
      <c r="AQ30" s="207">
        <v>45130</v>
      </c>
      <c r="AR30" s="207">
        <v>45128</v>
      </c>
      <c r="AS30" s="207">
        <v>45130</v>
      </c>
      <c r="AT30" s="207">
        <v>45128</v>
      </c>
      <c r="AU30" s="207">
        <v>45306</v>
      </c>
      <c r="AV30" s="205" t="s">
        <v>424</v>
      </c>
      <c r="AW30" s="205" t="s">
        <v>424</v>
      </c>
      <c r="AX30" s="206">
        <v>54150</v>
      </c>
      <c r="AY30" s="206">
        <v>63792</v>
      </c>
      <c r="AZ30" s="206" t="s">
        <v>541</v>
      </c>
      <c r="BA30" s="206" t="s">
        <v>536</v>
      </c>
      <c r="BB30" s="206" t="s">
        <v>540</v>
      </c>
      <c r="BC30" s="206" t="s">
        <v>542</v>
      </c>
      <c r="BD30" s="206" t="str">
        <f t="shared" si="50"/>
        <v>ООО "ИЦС", ТМЦ, Поставка выключателей баковых элегазовых ПС 220 кВ Чулымская, договор № ПД-23-00242 от 21.07.2023</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536</v>
      </c>
      <c r="N31" s="205" t="s">
        <v>543</v>
      </c>
      <c r="O31" s="205" t="s">
        <v>513</v>
      </c>
      <c r="P31" s="206">
        <v>7896.58</v>
      </c>
      <c r="Q31" s="205" t="s">
        <v>514</v>
      </c>
      <c r="R31" s="206">
        <v>7896.58</v>
      </c>
      <c r="S31" s="205" t="s">
        <v>544</v>
      </c>
      <c r="T31" s="205" t="s">
        <v>544</v>
      </c>
      <c r="U31" s="205">
        <v>3</v>
      </c>
      <c r="V31" s="205">
        <v>1</v>
      </c>
      <c r="W31" s="205" t="s">
        <v>545</v>
      </c>
      <c r="X31" s="205">
        <v>7883.28</v>
      </c>
      <c r="Y31" s="205" t="s">
        <v>424</v>
      </c>
      <c r="Z31" s="205">
        <v>1</v>
      </c>
      <c r="AA31" s="205">
        <v>7883.28</v>
      </c>
      <c r="AB31" s="206">
        <v>7882.1</v>
      </c>
      <c r="AC31" s="205" t="s">
        <v>545</v>
      </c>
      <c r="AD31" s="206">
        <v>9458.52</v>
      </c>
      <c r="AE31" s="247">
        <f t="shared" si="49"/>
        <v>6378.72</v>
      </c>
      <c r="AF31" s="205">
        <v>32413447988</v>
      </c>
      <c r="AG31" s="205" t="s">
        <v>521</v>
      </c>
      <c r="AH31" s="205" t="s">
        <v>534</v>
      </c>
      <c r="AI31" s="207">
        <v>45382</v>
      </c>
      <c r="AJ31" s="207">
        <v>45380</v>
      </c>
      <c r="AK31" s="207">
        <v>45390</v>
      </c>
      <c r="AL31" s="207">
        <v>45399</v>
      </c>
      <c r="AM31" s="205" t="s">
        <v>424</v>
      </c>
      <c r="AN31" s="205" t="s">
        <v>424</v>
      </c>
      <c r="AO31" s="205" t="s">
        <v>424</v>
      </c>
      <c r="AP31" s="205" t="s">
        <v>424</v>
      </c>
      <c r="AQ31" s="207">
        <v>45412</v>
      </c>
      <c r="AR31" s="207">
        <v>45414</v>
      </c>
      <c r="AS31" s="207">
        <v>45412</v>
      </c>
      <c r="AT31" s="207">
        <v>45414</v>
      </c>
      <c r="AU31" s="207">
        <v>45443</v>
      </c>
      <c r="AV31" s="205" t="s">
        <v>424</v>
      </c>
      <c r="AW31" s="205" t="s">
        <v>424</v>
      </c>
      <c r="AX31" s="206">
        <v>49381.302280000004</v>
      </c>
      <c r="AY31" s="206">
        <v>3079.8</v>
      </c>
      <c r="AZ31" s="206" t="s">
        <v>541</v>
      </c>
      <c r="BA31" s="206" t="s">
        <v>536</v>
      </c>
      <c r="BB31" s="206" t="s">
        <v>546</v>
      </c>
      <c r="BC31" s="206" t="s">
        <v>547</v>
      </c>
      <c r="BD31" s="206" t="str">
        <f t="shared" si="50"/>
        <v xml:space="preserve"> ООО "ЭКРА-СИБИРЬ", ТМЦ, Поставка аппаратуры передачи сигналов, договор № ПД-24-00092 от 02.05.2024</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528</v>
      </c>
      <c r="N32" s="205" t="s">
        <v>548</v>
      </c>
      <c r="O32" s="205" t="s">
        <v>513</v>
      </c>
      <c r="P32" s="206">
        <v>13702</v>
      </c>
      <c r="Q32" s="205" t="s">
        <v>514</v>
      </c>
      <c r="R32" s="206">
        <v>13701.77333</v>
      </c>
      <c r="S32" s="205" t="s">
        <v>527</v>
      </c>
      <c r="T32" s="205" t="s">
        <v>527</v>
      </c>
      <c r="U32" s="205">
        <v>3</v>
      </c>
      <c r="V32" s="205">
        <v>2</v>
      </c>
      <c r="W32" s="205" t="s">
        <v>549</v>
      </c>
      <c r="X32" s="205" t="s">
        <v>550</v>
      </c>
      <c r="Y32" s="205" t="s">
        <v>551</v>
      </c>
      <c r="Z32" s="205">
        <v>1</v>
      </c>
      <c r="AA32" s="205">
        <v>13701.77333</v>
      </c>
      <c r="AB32" s="206">
        <v>13701.77333</v>
      </c>
      <c r="AC32" s="205" t="s">
        <v>552</v>
      </c>
      <c r="AD32" s="206">
        <v>20552.659995000002</v>
      </c>
      <c r="AE32" s="247">
        <f t="shared" si="49"/>
        <v>4110.5320150000007</v>
      </c>
      <c r="AF32" s="205" t="s">
        <v>553</v>
      </c>
      <c r="AG32" s="205" t="s">
        <v>521</v>
      </c>
      <c r="AH32" s="205" t="s">
        <v>534</v>
      </c>
      <c r="AI32" s="207">
        <v>45412</v>
      </c>
      <c r="AJ32" s="207">
        <v>45394</v>
      </c>
      <c r="AK32" s="207">
        <v>45428</v>
      </c>
      <c r="AL32" s="207">
        <v>45448</v>
      </c>
      <c r="AM32" s="205" t="s">
        <v>424</v>
      </c>
      <c r="AN32" s="205" t="s">
        <v>424</v>
      </c>
      <c r="AO32" s="205" t="s">
        <v>424</v>
      </c>
      <c r="AP32" s="205" t="s">
        <v>424</v>
      </c>
      <c r="AQ32" s="207">
        <v>45473</v>
      </c>
      <c r="AR32" s="207">
        <v>45468</v>
      </c>
      <c r="AS32" s="207">
        <v>45473</v>
      </c>
      <c r="AT32" s="207">
        <v>45468</v>
      </c>
      <c r="AU32" s="207">
        <v>45688</v>
      </c>
      <c r="AV32" s="205" t="s">
        <v>424</v>
      </c>
      <c r="AW32" s="205" t="s">
        <v>424</v>
      </c>
      <c r="AX32" s="206">
        <v>13701.77333</v>
      </c>
      <c r="AY32" s="206">
        <v>16442.127980000001</v>
      </c>
      <c r="AZ32" s="206" t="s">
        <v>523</v>
      </c>
      <c r="BA32" s="206" t="s">
        <v>528</v>
      </c>
      <c r="BB32" s="206" t="s">
        <v>552</v>
      </c>
      <c r="BC32" s="206" t="s">
        <v>554</v>
      </c>
      <c r="BD32" s="206" t="str">
        <f t="shared" si="50"/>
        <v>АКЦИОНЕРНОЕ ОБЩЕСТВО "РЕМОНТЭНЕРГОМОНТАЖ И СЕРВИС",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 договор № ИП-24-00136 от 25.06.2024</v>
      </c>
    </row>
    <row r="33" spans="1:56" s="209" customFormat="1" ht="123.7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528</v>
      </c>
      <c r="N33" s="205" t="s">
        <v>555</v>
      </c>
      <c r="O33" s="205" t="s">
        <v>513</v>
      </c>
      <c r="P33" s="206">
        <v>17370.309000000001</v>
      </c>
      <c r="Q33" s="205" t="s">
        <v>514</v>
      </c>
      <c r="R33" s="206">
        <v>17370.309000000001</v>
      </c>
      <c r="S33" s="205" t="s">
        <v>527</v>
      </c>
      <c r="T33" s="205" t="s">
        <v>527</v>
      </c>
      <c r="U33" s="205">
        <v>3</v>
      </c>
      <c r="V33" s="205">
        <v>3</v>
      </c>
      <c r="W33" s="205" t="s">
        <v>556</v>
      </c>
      <c r="X33" s="205" t="s">
        <v>557</v>
      </c>
      <c r="Y33" s="205" t="s">
        <v>424</v>
      </c>
      <c r="Z33" s="205">
        <v>1</v>
      </c>
      <c r="AA33" s="205" t="s">
        <v>558</v>
      </c>
      <c r="AB33" s="206">
        <v>14576.75</v>
      </c>
      <c r="AC33" s="205" t="s">
        <v>559</v>
      </c>
      <c r="AD33" s="206">
        <v>17492.099999999999</v>
      </c>
      <c r="AE33" s="247">
        <f t="shared" si="49"/>
        <v>14511.478059999998</v>
      </c>
      <c r="AF33" s="205">
        <v>32413650126</v>
      </c>
      <c r="AG33" s="205" t="s">
        <v>521</v>
      </c>
      <c r="AH33" s="205" t="s">
        <v>534</v>
      </c>
      <c r="AI33" s="207">
        <v>45443</v>
      </c>
      <c r="AJ33" s="207">
        <v>45441</v>
      </c>
      <c r="AK33" s="207">
        <v>45457</v>
      </c>
      <c r="AL33" s="207">
        <v>45485</v>
      </c>
      <c r="AM33" s="205" t="s">
        <v>424</v>
      </c>
      <c r="AN33" s="205" t="s">
        <v>424</v>
      </c>
      <c r="AO33" s="205" t="s">
        <v>424</v>
      </c>
      <c r="AP33" s="205" t="s">
        <v>424</v>
      </c>
      <c r="AQ33" s="207">
        <v>45473</v>
      </c>
      <c r="AR33" s="207">
        <v>45505</v>
      </c>
      <c r="AS33" s="207">
        <v>45473</v>
      </c>
      <c r="AT33" s="207">
        <v>45505</v>
      </c>
      <c r="AU33" s="207">
        <v>45657</v>
      </c>
      <c r="AV33" s="205" t="s">
        <v>424</v>
      </c>
      <c r="AW33" s="205" t="s">
        <v>424</v>
      </c>
      <c r="AX33" s="206">
        <v>14940.20523</v>
      </c>
      <c r="AY33" s="206">
        <v>2980.62194</v>
      </c>
      <c r="AZ33" s="206" t="s">
        <v>523</v>
      </c>
      <c r="BA33" s="206" t="s">
        <v>528</v>
      </c>
      <c r="BB33" s="206" t="s">
        <v>559</v>
      </c>
      <c r="BC33" s="206" t="s">
        <v>560</v>
      </c>
      <c r="BD33" s="206" t="str">
        <f t="shared" si="50"/>
        <v xml:space="preserve"> ОБЩЕСТВО С ОГРАНИЧЕННОЙ ОТВЕТСТВЕННОСТЬЮ "КОМПАНИЯ ИНЖИНИРИНГ ЭНЕРГОСИСТЕМ",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ИП-24-00161 от 31.07.2024</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536</v>
      </c>
      <c r="N34" s="205" t="s">
        <v>561</v>
      </c>
      <c r="O34" s="205" t="s">
        <v>513</v>
      </c>
      <c r="P34" s="206">
        <v>25914.799999999999</v>
      </c>
      <c r="Q34" s="205" t="s">
        <v>514</v>
      </c>
      <c r="R34" s="206">
        <v>25914.799999999999</v>
      </c>
      <c r="S34" s="205" t="s">
        <v>544</v>
      </c>
      <c r="T34" s="205" t="s">
        <v>544</v>
      </c>
      <c r="U34" s="205">
        <v>2</v>
      </c>
      <c r="V34" s="205">
        <v>2</v>
      </c>
      <c r="W34" s="205" t="s">
        <v>562</v>
      </c>
      <c r="X34" s="205" t="s">
        <v>563</v>
      </c>
      <c r="Y34" s="205" t="s">
        <v>518</v>
      </c>
      <c r="Z34" s="205">
        <v>1</v>
      </c>
      <c r="AA34" s="205" t="s">
        <v>564</v>
      </c>
      <c r="AB34" s="206">
        <v>25700</v>
      </c>
      <c r="AC34" s="205" t="s">
        <v>520</v>
      </c>
      <c r="AD34" s="206">
        <v>25700</v>
      </c>
      <c r="AE34" s="247">
        <f t="shared" si="49"/>
        <v>0</v>
      </c>
      <c r="AF34" s="205">
        <v>32413971115</v>
      </c>
      <c r="AG34" s="205" t="s">
        <v>521</v>
      </c>
      <c r="AH34" s="205" t="s">
        <v>534</v>
      </c>
      <c r="AI34" s="207">
        <v>45565</v>
      </c>
      <c r="AJ34" s="207">
        <v>45544</v>
      </c>
      <c r="AK34" s="207">
        <v>45559</v>
      </c>
      <c r="AL34" s="207">
        <v>45576</v>
      </c>
      <c r="AM34" s="205" t="s">
        <v>424</v>
      </c>
      <c r="AN34" s="205" t="s">
        <v>424</v>
      </c>
      <c r="AO34" s="205" t="s">
        <v>424</v>
      </c>
      <c r="AP34" s="205" t="s">
        <v>424</v>
      </c>
      <c r="AQ34" s="207">
        <v>45596</v>
      </c>
      <c r="AR34" s="207">
        <v>45593</v>
      </c>
      <c r="AS34" s="207">
        <v>45596</v>
      </c>
      <c r="AT34" s="207">
        <v>45593</v>
      </c>
      <c r="AU34" s="207">
        <v>45657</v>
      </c>
      <c r="AV34" s="205" t="s">
        <v>424</v>
      </c>
      <c r="AW34" s="205" t="s">
        <v>424</v>
      </c>
      <c r="AX34" s="206">
        <v>25700</v>
      </c>
      <c r="AY34" s="206">
        <v>30840</v>
      </c>
      <c r="AZ34" s="206" t="s">
        <v>541</v>
      </c>
      <c r="BA34" s="206" t="s">
        <v>536</v>
      </c>
      <c r="BB34" s="206" t="s">
        <v>520</v>
      </c>
      <c r="BC34" s="206" t="s">
        <v>565</v>
      </c>
      <c r="BD34" s="206" t="str">
        <f t="shared" si="50"/>
        <v>ОБЩЕСТВО С ОГРАНИЧЕННОЙ ОТВЕТСТВЕННОСТЬЮ "ВЕЛЛЭНЕРДЖИ", ТМЦ, Поставка шкафов РЗА и управления в ОПУ-ЗРУ																										, договор № ПД-24-00261 от 28.10.2024</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536</v>
      </c>
      <c r="N35" s="205" t="s">
        <v>566</v>
      </c>
      <c r="O35" s="205" t="s">
        <v>513</v>
      </c>
      <c r="P35" s="206">
        <v>9100</v>
      </c>
      <c r="Q35" s="205" t="s">
        <v>514</v>
      </c>
      <c r="R35" s="206">
        <v>9100</v>
      </c>
      <c r="S35" s="205" t="s">
        <v>544</v>
      </c>
      <c r="T35" s="205" t="s">
        <v>544</v>
      </c>
      <c r="U35" s="205">
        <v>3</v>
      </c>
      <c r="V35" s="205">
        <v>4</v>
      </c>
      <c r="W35" s="205" t="s">
        <v>567</v>
      </c>
      <c r="X35" s="205" t="s">
        <v>568</v>
      </c>
      <c r="Y35" s="205" t="s">
        <v>569</v>
      </c>
      <c r="Z35" s="205">
        <v>1</v>
      </c>
      <c r="AA35" s="205">
        <v>6330.3789999999999</v>
      </c>
      <c r="AB35" s="206">
        <v>6330.3789999999999</v>
      </c>
      <c r="AC35" s="205" t="s">
        <v>570</v>
      </c>
      <c r="AD35" s="206">
        <v>6330.3789999999999</v>
      </c>
      <c r="AE35" s="247">
        <f t="shared" si="49"/>
        <v>0</v>
      </c>
      <c r="AF35" s="205">
        <v>32413971118</v>
      </c>
      <c r="AG35" s="205" t="s">
        <v>521</v>
      </c>
      <c r="AH35" s="205" t="s">
        <v>534</v>
      </c>
      <c r="AI35" s="207">
        <v>45565</v>
      </c>
      <c r="AJ35" s="207">
        <v>45544</v>
      </c>
      <c r="AK35" s="207">
        <v>45559</v>
      </c>
      <c r="AL35" s="207">
        <v>45579</v>
      </c>
      <c r="AM35" s="205" t="s">
        <v>424</v>
      </c>
      <c r="AN35" s="205" t="s">
        <v>424</v>
      </c>
      <c r="AO35" s="205" t="s">
        <v>424</v>
      </c>
      <c r="AP35" s="205" t="s">
        <v>424</v>
      </c>
      <c r="AQ35" s="207">
        <v>45601</v>
      </c>
      <c r="AR35" s="207">
        <v>45601</v>
      </c>
      <c r="AS35" s="207">
        <v>45601</v>
      </c>
      <c r="AT35" s="207">
        <v>45601</v>
      </c>
      <c r="AU35" s="207">
        <v>45657</v>
      </c>
      <c r="AV35" s="205" t="s">
        <v>424</v>
      </c>
      <c r="AW35" s="205" t="s">
        <v>424</v>
      </c>
      <c r="AX35" s="206">
        <v>6330.3789999999999</v>
      </c>
      <c r="AY35" s="206">
        <v>7596.4547999999995</v>
      </c>
      <c r="AZ35" s="206" t="s">
        <v>541</v>
      </c>
      <c r="BA35" s="206" t="s">
        <v>536</v>
      </c>
      <c r="BB35" s="206" t="s">
        <v>570</v>
      </c>
      <c r="BC35" s="206" t="s">
        <v>571</v>
      </c>
      <c r="BD35" s="206" t="str">
        <f t="shared" si="50"/>
        <v>Общество с ограниченной ответственностью "Группа ЭНЭЛТ", ТМЦ, Поставка щита собственных нужд, договор № ПД-24-00269 от 05.11.2024</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536</v>
      </c>
      <c r="N36" s="205" t="s">
        <v>572</v>
      </c>
      <c r="O36" s="205" t="s">
        <v>513</v>
      </c>
      <c r="P36" s="206">
        <v>2649</v>
      </c>
      <c r="Q36" s="205" t="s">
        <v>514</v>
      </c>
      <c r="R36" s="206">
        <v>2649</v>
      </c>
      <c r="S36" s="205" t="s">
        <v>515</v>
      </c>
      <c r="T36" s="205" t="s">
        <v>515</v>
      </c>
      <c r="U36" s="205">
        <v>3</v>
      </c>
      <c r="V36" s="205">
        <v>3</v>
      </c>
      <c r="W36" s="205" t="s">
        <v>573</v>
      </c>
      <c r="X36" s="205" t="s">
        <v>574</v>
      </c>
      <c r="Y36" s="205" t="s">
        <v>575</v>
      </c>
      <c r="Z36" s="205">
        <v>1</v>
      </c>
      <c r="AA36" s="205" t="s">
        <v>576</v>
      </c>
      <c r="AB36" s="206">
        <v>2607.4</v>
      </c>
      <c r="AC36" s="205" t="s">
        <v>577</v>
      </c>
      <c r="AD36" s="206">
        <v>3128.88</v>
      </c>
      <c r="AE36" s="247">
        <f t="shared" si="49"/>
        <v>0</v>
      </c>
      <c r="AF36" s="205">
        <v>32413977541</v>
      </c>
      <c r="AG36" s="205" t="s">
        <v>521</v>
      </c>
      <c r="AH36" s="205" t="s">
        <v>534</v>
      </c>
      <c r="AI36" s="207">
        <v>45565</v>
      </c>
      <c r="AJ36" s="207">
        <v>45546</v>
      </c>
      <c r="AK36" s="207">
        <v>45558</v>
      </c>
      <c r="AL36" s="207">
        <v>45572</v>
      </c>
      <c r="AM36" s="205" t="s">
        <v>424</v>
      </c>
      <c r="AN36" s="205" t="s">
        <v>424</v>
      </c>
      <c r="AO36" s="205" t="s">
        <v>424</v>
      </c>
      <c r="AP36" s="205" t="s">
        <v>424</v>
      </c>
      <c r="AQ36" s="207">
        <v>45593</v>
      </c>
      <c r="AR36" s="207">
        <v>45593</v>
      </c>
      <c r="AS36" s="207">
        <v>45593</v>
      </c>
      <c r="AT36" s="207">
        <v>45593</v>
      </c>
      <c r="AU36" s="207">
        <v>45657</v>
      </c>
      <c r="AV36" s="205" t="s">
        <v>424</v>
      </c>
      <c r="AW36" s="205" t="s">
        <v>424</v>
      </c>
      <c r="AX36" s="206">
        <v>2607.4</v>
      </c>
      <c r="AY36" s="206">
        <v>3128.88</v>
      </c>
      <c r="AZ36" s="206" t="s">
        <v>541</v>
      </c>
      <c r="BA36" s="206" t="s">
        <v>536</v>
      </c>
      <c r="BB36" s="206" t="s">
        <v>577</v>
      </c>
      <c r="BC36" s="206" t="s">
        <v>578</v>
      </c>
      <c r="BD36" s="206" t="str">
        <f t="shared" si="50"/>
        <v>ОБЩЕСТВО С ОГРАНИЧЕННОЙ ОТВЕТСТВЕННОСТЬЮ "ПАРТНЕР-ТТ", ТМЦ, Поставка трансформаторов собственных нужд, договор № ПД-24-00257 от 28.10.2024</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536</v>
      </c>
      <c r="N37" s="205" t="s">
        <v>579</v>
      </c>
      <c r="O37" s="205" t="s">
        <v>513</v>
      </c>
      <c r="P37" s="206">
        <v>29300</v>
      </c>
      <c r="Q37" s="205" t="s">
        <v>514</v>
      </c>
      <c r="R37" s="206">
        <v>29300</v>
      </c>
      <c r="S37" s="205" t="s">
        <v>544</v>
      </c>
      <c r="T37" s="205" t="s">
        <v>544</v>
      </c>
      <c r="U37" s="205">
        <v>2</v>
      </c>
      <c r="V37" s="205">
        <v>1</v>
      </c>
      <c r="W37" s="205" t="s">
        <v>520</v>
      </c>
      <c r="X37" s="205">
        <v>29300</v>
      </c>
      <c r="Y37" s="205" t="s">
        <v>518</v>
      </c>
      <c r="Z37" s="205">
        <v>1</v>
      </c>
      <c r="AA37" s="205">
        <v>29200</v>
      </c>
      <c r="AB37" s="206">
        <v>29200</v>
      </c>
      <c r="AC37" s="205" t="s">
        <v>520</v>
      </c>
      <c r="AD37" s="206">
        <v>35040</v>
      </c>
      <c r="AE37" s="247">
        <f t="shared" si="49"/>
        <v>600</v>
      </c>
      <c r="AF37" s="205">
        <v>32413974461</v>
      </c>
      <c r="AG37" s="205" t="s">
        <v>521</v>
      </c>
      <c r="AH37" s="205" t="s">
        <v>534</v>
      </c>
      <c r="AI37" s="207">
        <v>45565</v>
      </c>
      <c r="AJ37" s="207">
        <v>45545</v>
      </c>
      <c r="AK37" s="207">
        <v>45561</v>
      </c>
      <c r="AL37" s="207">
        <v>45580</v>
      </c>
      <c r="AM37" s="205" t="s">
        <v>424</v>
      </c>
      <c r="AN37" s="205" t="s">
        <v>424</v>
      </c>
      <c r="AO37" s="205" t="s">
        <v>424</v>
      </c>
      <c r="AP37" s="205" t="s">
        <v>424</v>
      </c>
      <c r="AQ37" s="207">
        <v>45600</v>
      </c>
      <c r="AR37" s="207">
        <v>45596</v>
      </c>
      <c r="AS37" s="207">
        <v>45600</v>
      </c>
      <c r="AT37" s="207">
        <v>45596</v>
      </c>
      <c r="AU37" s="207">
        <v>45657</v>
      </c>
      <c r="AV37" s="205" t="s">
        <v>424</v>
      </c>
      <c r="AW37" s="205" t="s">
        <v>424</v>
      </c>
      <c r="AX37" s="206">
        <v>28700</v>
      </c>
      <c r="AY37" s="206">
        <v>34440</v>
      </c>
      <c r="AZ37" s="206" t="s">
        <v>541</v>
      </c>
      <c r="BA37" s="206" t="s">
        <v>536</v>
      </c>
      <c r="BB37" s="206" t="s">
        <v>520</v>
      </c>
      <c r="BC37" s="206" t="s">
        <v>580</v>
      </c>
      <c r="BD37" s="206" t="str">
        <f t="shared" si="50"/>
        <v>ОБЩЕСТВО С ОГРАНИЧЕННОЙ ОТВЕТСТВЕННОСТЬЮ "ВЕЛЛЭНЕРДЖИ", ТМЦ, Поставка токопровода комплектного с литой изоляцией		, договор № ПД-24-00276 от 31.10.2024</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536</v>
      </c>
      <c r="N38" s="205" t="s">
        <v>581</v>
      </c>
      <c r="O38" s="205" t="s">
        <v>513</v>
      </c>
      <c r="P38" s="206">
        <v>27680</v>
      </c>
      <c r="Q38" s="205" t="s">
        <v>514</v>
      </c>
      <c r="R38" s="206">
        <v>27680</v>
      </c>
      <c r="S38" s="205" t="s">
        <v>544</v>
      </c>
      <c r="T38" s="205" t="s">
        <v>544</v>
      </c>
      <c r="U38" s="205">
        <v>3</v>
      </c>
      <c r="V38" s="205">
        <v>5</v>
      </c>
      <c r="W38" s="205" t="s">
        <v>582</v>
      </c>
      <c r="X38" s="205" t="s">
        <v>583</v>
      </c>
      <c r="Y38" s="205" t="s">
        <v>584</v>
      </c>
      <c r="Z38" s="205">
        <v>1</v>
      </c>
      <c r="AA38" s="205" t="s">
        <v>585</v>
      </c>
      <c r="AB38" s="206">
        <v>19444</v>
      </c>
      <c r="AC38" s="205" t="s">
        <v>586</v>
      </c>
      <c r="AD38" s="206">
        <v>23332.799999999999</v>
      </c>
      <c r="AE38" s="247">
        <f t="shared" si="49"/>
        <v>240</v>
      </c>
      <c r="AF38" s="205">
        <v>32413978335</v>
      </c>
      <c r="AG38" s="205" t="s">
        <v>521</v>
      </c>
      <c r="AH38" s="205" t="s">
        <v>534</v>
      </c>
      <c r="AI38" s="207">
        <v>45565</v>
      </c>
      <c r="AJ38" s="207">
        <v>45546</v>
      </c>
      <c r="AK38" s="207">
        <v>45560</v>
      </c>
      <c r="AL38" s="207">
        <v>45572</v>
      </c>
      <c r="AM38" s="205" t="s">
        <v>424</v>
      </c>
      <c r="AN38" s="205" t="s">
        <v>424</v>
      </c>
      <c r="AO38" s="205" t="s">
        <v>424</v>
      </c>
      <c r="AP38" s="205" t="s">
        <v>424</v>
      </c>
      <c r="AQ38" s="207">
        <v>45592</v>
      </c>
      <c r="AR38" s="207">
        <v>45593</v>
      </c>
      <c r="AS38" s="207">
        <v>45593</v>
      </c>
      <c r="AT38" s="207">
        <v>45593</v>
      </c>
      <c r="AU38" s="207">
        <v>45657</v>
      </c>
      <c r="AV38" s="205" t="s">
        <v>424</v>
      </c>
      <c r="AW38" s="205" t="s">
        <v>424</v>
      </c>
      <c r="AX38" s="206">
        <v>19244</v>
      </c>
      <c r="AY38" s="206">
        <v>23092.799999999999</v>
      </c>
      <c r="AZ38" s="206" t="s">
        <v>541</v>
      </c>
      <c r="BA38" s="206" t="s">
        <v>536</v>
      </c>
      <c r="BB38" s="206" t="s">
        <v>586</v>
      </c>
      <c r="BC38" s="206" t="s">
        <v>587</v>
      </c>
      <c r="BD38" s="206" t="str">
        <f t="shared" si="50"/>
        <v>ОБЩЕСТВО С ОГРАНИЧЕННОЙ ОТВЕТСТВЕННОСТЬЮ "СИСТЕМЫ ПОСТОЯННОГО ТОКА", ТМЦ, Поставка аккумуляторной батареи и ЗВУ для ПС 220 кВ Чулымская, договор № ПД-24-00259 ОТ 28.10.2024</v>
      </c>
    </row>
    <row r="39" spans="1:56" s="209" customFormat="1" ht="123.7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588</v>
      </c>
      <c r="N39" s="205" t="s">
        <v>589</v>
      </c>
      <c r="O39" s="205" t="s">
        <v>513</v>
      </c>
      <c r="P39" s="206">
        <v>33054.428082291641</v>
      </c>
      <c r="Q39" s="205" t="s">
        <v>514</v>
      </c>
      <c r="R39" s="206">
        <v>31506.723000000002</v>
      </c>
      <c r="S39" s="205" t="s">
        <v>527</v>
      </c>
      <c r="T39" s="205" t="s">
        <v>527</v>
      </c>
      <c r="U39" s="205">
        <v>3</v>
      </c>
      <c r="V39" s="205">
        <v>2</v>
      </c>
      <c r="W39" s="205" t="s">
        <v>590</v>
      </c>
      <c r="X39" s="205" t="s">
        <v>591</v>
      </c>
      <c r="Y39" s="205" t="s">
        <v>518</v>
      </c>
      <c r="Z39" s="205">
        <v>1</v>
      </c>
      <c r="AA39" s="205">
        <v>31108.421320000001</v>
      </c>
      <c r="AB39" s="206">
        <v>31108.421320000001</v>
      </c>
      <c r="AC39" s="205" t="s">
        <v>592</v>
      </c>
      <c r="AD39" s="206">
        <v>37330.105583999997</v>
      </c>
      <c r="AE39" s="247">
        <f t="shared" si="49"/>
        <v>37330.105583999997</v>
      </c>
      <c r="AF39" s="205">
        <v>32514465277</v>
      </c>
      <c r="AG39" s="205" t="s">
        <v>521</v>
      </c>
      <c r="AH39" s="205" t="s">
        <v>534</v>
      </c>
      <c r="AI39" s="207">
        <v>45688</v>
      </c>
      <c r="AJ39" s="207">
        <v>45688</v>
      </c>
      <c r="AK39" s="207">
        <v>45706</v>
      </c>
      <c r="AL39" s="207">
        <v>45721</v>
      </c>
      <c r="AM39" s="205" t="s">
        <v>424</v>
      </c>
      <c r="AN39" s="205" t="s">
        <v>424</v>
      </c>
      <c r="AO39" s="205" t="s">
        <v>424</v>
      </c>
      <c r="AP39" s="205" t="s">
        <v>424</v>
      </c>
      <c r="AQ39" s="207">
        <v>45741</v>
      </c>
      <c r="AR39" s="207">
        <v>45741</v>
      </c>
      <c r="AS39" s="207">
        <v>45741</v>
      </c>
      <c r="AT39" s="207">
        <v>45741</v>
      </c>
      <c r="AU39" s="207">
        <v>45991</v>
      </c>
      <c r="AV39" s="205" t="s">
        <v>424</v>
      </c>
      <c r="AW39" s="205" t="s">
        <v>424</v>
      </c>
      <c r="AX39" s="206">
        <v>12351.223389999999</v>
      </c>
      <c r="AY39" s="206">
        <v>0</v>
      </c>
      <c r="AZ39" s="206" t="s">
        <v>523</v>
      </c>
      <c r="BA39" s="206" t="s">
        <v>528</v>
      </c>
      <c r="BB39" s="206" t="s">
        <v>592</v>
      </c>
      <c r="BC39" s="206" t="s">
        <v>593</v>
      </c>
      <c r="BD39" s="206" t="str">
        <f t="shared" si="50"/>
        <v>ОБЩЕСТВО С ОГРАНИЧЕННОЙ ОТВЕТСТВЕННОСТЬЮ "КОМПАНИЯ ИНЖИНИРИНГ ЭНЕРГОСИСТЕМ", СМР, Выполнение строительно-монтажных и пуско-наладочных работ по проекту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(1ПК, 2ПК В-242)", договор № ИП-25-00091 от 25.03.2025</v>
      </c>
    </row>
    <row r="40" spans="1:56" s="209" customFormat="1" ht="123.7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588</v>
      </c>
      <c r="N40" s="205" t="s">
        <v>594</v>
      </c>
      <c r="O40" s="205" t="s">
        <v>513</v>
      </c>
      <c r="P40" s="206">
        <v>286680.90912999999</v>
      </c>
      <c r="Q40" s="205" t="s">
        <v>514</v>
      </c>
      <c r="R40" s="206">
        <v>286680.90899999999</v>
      </c>
      <c r="S40" s="205" t="s">
        <v>544</v>
      </c>
      <c r="T40" s="205" t="s">
        <v>544</v>
      </c>
      <c r="U40" s="205">
        <v>3</v>
      </c>
      <c r="V40" s="205">
        <v>3</v>
      </c>
      <c r="W40" s="205" t="s">
        <v>595</v>
      </c>
      <c r="X40" s="205" t="s">
        <v>596</v>
      </c>
      <c r="Y40" s="205">
        <v>1928364471</v>
      </c>
      <c r="Z40" s="205">
        <v>1</v>
      </c>
      <c r="AA40" s="205" t="s">
        <v>597</v>
      </c>
      <c r="AB40" s="206">
        <v>249000</v>
      </c>
      <c r="AC40" s="205" t="s">
        <v>598</v>
      </c>
      <c r="AD40" s="206">
        <v>298800</v>
      </c>
      <c r="AE40" s="247">
        <f t="shared" si="49"/>
        <v>298800</v>
      </c>
      <c r="AF40" s="205">
        <v>32514525550</v>
      </c>
      <c r="AG40" s="205" t="s">
        <v>521</v>
      </c>
      <c r="AH40" s="205" t="s">
        <v>534</v>
      </c>
      <c r="AI40" s="207">
        <v>45716</v>
      </c>
      <c r="AJ40" s="207">
        <v>45706</v>
      </c>
      <c r="AK40" s="207">
        <v>45722</v>
      </c>
      <c r="AL40" s="207">
        <v>45730</v>
      </c>
      <c r="AM40" s="205" t="s">
        <v>424</v>
      </c>
      <c r="AN40" s="205" t="s">
        <v>424</v>
      </c>
      <c r="AO40" s="205" t="s">
        <v>424</v>
      </c>
      <c r="AP40" s="205" t="s">
        <v>424</v>
      </c>
      <c r="AQ40" s="207">
        <v>45750</v>
      </c>
      <c r="AR40" s="207">
        <v>45749</v>
      </c>
      <c r="AS40" s="207">
        <v>45750</v>
      </c>
      <c r="AT40" s="207">
        <v>45749</v>
      </c>
      <c r="AU40" s="207">
        <v>46112</v>
      </c>
      <c r="AV40" s="205" t="s">
        <v>424</v>
      </c>
      <c r="AW40" s="205" t="s">
        <v>424</v>
      </c>
      <c r="AX40" s="206">
        <v>0</v>
      </c>
      <c r="AY40" s="206">
        <v>0</v>
      </c>
      <c r="AZ40" s="206" t="s">
        <v>523</v>
      </c>
      <c r="BA40" s="206" t="s">
        <v>528</v>
      </c>
      <c r="BB40" s="206" t="s">
        <v>598</v>
      </c>
      <c r="BC40" s="206" t="s">
        <v>599</v>
      </c>
      <c r="BD40" s="206" t="str">
        <f t="shared" si="50"/>
        <v>ОБЩЕСТВО С ОГРАНИЧЕННОЙ ОТВЕТСТВЕННОСТЬЮ "ПРОЕКТНЫЙ ЦЕНТР СИБИРИ", СМР, Поставка и монтаж здания ОПУ-ЗРУ в рамках проекта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договор № ИП-25-00100 от 02.04.2025</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536</v>
      </c>
      <c r="N41" s="205" t="s">
        <v>600</v>
      </c>
      <c r="O41" s="205" t="s">
        <v>513</v>
      </c>
      <c r="P41" s="206">
        <v>18195</v>
      </c>
      <c r="Q41" s="205" t="s">
        <v>514</v>
      </c>
      <c r="R41" s="206">
        <v>18195</v>
      </c>
      <c r="S41" s="205" t="s">
        <v>538</v>
      </c>
      <c r="T41" s="205" t="s">
        <v>538</v>
      </c>
      <c r="U41" s="205">
        <v>5</v>
      </c>
      <c r="V41" s="205">
        <v>3</v>
      </c>
      <c r="W41" s="205" t="s">
        <v>601</v>
      </c>
      <c r="X41" s="205" t="s">
        <v>602</v>
      </c>
      <c r="Y41" s="205" t="s">
        <v>603</v>
      </c>
      <c r="Z41" s="205">
        <v>1</v>
      </c>
      <c r="AA41" s="205" t="s">
        <v>604</v>
      </c>
      <c r="AB41" s="206">
        <v>17831.099999999999</v>
      </c>
      <c r="AC41" s="205" t="s">
        <v>520</v>
      </c>
      <c r="AD41" s="206">
        <v>21397.319999999996</v>
      </c>
      <c r="AE41" s="247">
        <f t="shared" si="49"/>
        <v>0</v>
      </c>
      <c r="AF41" s="205">
        <v>32312763661</v>
      </c>
      <c r="AG41" s="205" t="s">
        <v>521</v>
      </c>
      <c r="AH41" s="205" t="s">
        <v>534</v>
      </c>
      <c r="AI41" s="207">
        <v>45199</v>
      </c>
      <c r="AJ41" s="207">
        <v>45183</v>
      </c>
      <c r="AK41" s="207">
        <v>45192</v>
      </c>
      <c r="AL41" s="207">
        <v>45210</v>
      </c>
      <c r="AM41" s="205" t="s">
        <v>424</v>
      </c>
      <c r="AN41" s="205" t="s">
        <v>424</v>
      </c>
      <c r="AO41" s="205" t="s">
        <v>424</v>
      </c>
      <c r="AP41" s="205" t="s">
        <v>424</v>
      </c>
      <c r="AQ41" s="207">
        <v>45230</v>
      </c>
      <c r="AR41" s="207">
        <v>45224</v>
      </c>
      <c r="AS41" s="207">
        <v>45230</v>
      </c>
      <c r="AT41" s="207">
        <v>45224</v>
      </c>
      <c r="AU41" s="207">
        <v>45301</v>
      </c>
      <c r="AV41" s="205" t="s">
        <v>424</v>
      </c>
      <c r="AW41" s="205" t="s">
        <v>424</v>
      </c>
      <c r="AX41" s="206">
        <v>17831.099999999999</v>
      </c>
      <c r="AY41" s="206">
        <v>21397.32</v>
      </c>
      <c r="AZ41" s="206" t="s">
        <v>541</v>
      </c>
      <c r="BA41" s="206" t="s">
        <v>536</v>
      </c>
      <c r="BB41" s="206" t="s">
        <v>520</v>
      </c>
      <c r="BC41" s="206" t="s">
        <v>605</v>
      </c>
      <c r="BD41" s="206" t="str">
        <f t="shared" si="50"/>
        <v>ОБЩЕСТВО С ОГРАНИЧЕННОЙ ОТВЕТСТВЕННОСТЬЮ "ВЕЛЛЭНЕРДЖИ", ТМЦ, Поставка шкафов защит, договор № ПД-23-00317 от 25.10.2023</v>
      </c>
    </row>
    <row r="42" spans="1:56" s="209" customFormat="1" ht="123.7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588</v>
      </c>
      <c r="N42" s="205" t="s">
        <v>589</v>
      </c>
      <c r="O42" s="205" t="s">
        <v>513</v>
      </c>
      <c r="P42" s="206">
        <v>1777.58716</v>
      </c>
      <c r="Q42" s="205" t="s">
        <v>514</v>
      </c>
      <c r="R42" s="206">
        <v>1777.58716</v>
      </c>
      <c r="S42" s="205" t="s">
        <v>643</v>
      </c>
      <c r="T42" s="205" t="s">
        <v>643</v>
      </c>
      <c r="U42" s="205">
        <v>1</v>
      </c>
      <c r="V42" s="205">
        <v>1</v>
      </c>
      <c r="W42" s="205"/>
      <c r="X42" s="205"/>
      <c r="Y42" s="205"/>
      <c r="Z42" s="205"/>
      <c r="AA42" s="205"/>
      <c r="AB42" s="206">
        <v>1777.58716</v>
      </c>
      <c r="AC42" s="205" t="s">
        <v>644</v>
      </c>
      <c r="AD42" s="206">
        <v>2133.1045920000001</v>
      </c>
      <c r="AE42" s="247">
        <f t="shared" si="49"/>
        <v>2133.1045920000001</v>
      </c>
      <c r="AF42" s="205"/>
      <c r="AG42" s="205" t="s">
        <v>645</v>
      </c>
      <c r="AH42" s="205"/>
      <c r="AI42" s="207"/>
      <c r="AJ42" s="207"/>
      <c r="AK42" s="207"/>
      <c r="AL42" s="207"/>
      <c r="AM42" s="205" t="s">
        <v>646</v>
      </c>
      <c r="AN42" s="205" t="s">
        <v>647</v>
      </c>
      <c r="AO42" s="205">
        <v>45883</v>
      </c>
      <c r="AP42" s="205">
        <v>38</v>
      </c>
      <c r="AQ42" s="207">
        <v>45913</v>
      </c>
      <c r="AR42" s="207"/>
      <c r="AS42" s="207">
        <v>45913</v>
      </c>
      <c r="AT42" s="207"/>
      <c r="AU42" s="207"/>
      <c r="AV42" s="205" t="s">
        <v>424</v>
      </c>
      <c r="AW42" s="205" t="s">
        <v>424</v>
      </c>
      <c r="AX42" s="206">
        <v>0</v>
      </c>
      <c r="AY42" s="206">
        <v>0</v>
      </c>
      <c r="AZ42" s="206" t="s">
        <v>523</v>
      </c>
      <c r="BA42" s="206" t="s">
        <v>588</v>
      </c>
      <c r="BB42" s="206" t="s">
        <v>644</v>
      </c>
      <c r="BC42" s="206" t="s">
        <v>648</v>
      </c>
      <c r="BD42" s="206" t="str">
        <f t="shared" si="50"/>
        <v>ОБЩЕСТВО С ОГРАНИЧЕННОЙ ОТВЕТСТВЕННОСТЬЮ "КОМПАНИЯ ИНЖИНИРИНГ ЭНЕРГОСИСТЕМ, СМР, ПНР, Выполнение строительно-монтажных и пуско-наладочных работ по проекту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(1ПК, 2ПК В-242)", договор № ИП-25-00091-ДС001</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8" t="str">
        <f>'1. паспорт местоположение'!A5:C5</f>
        <v>Год раскрытия информации: 2025 год</v>
      </c>
      <c r="B5" s="488"/>
      <c r="C5" s="61"/>
      <c r="D5" s="61"/>
      <c r="E5" s="61"/>
      <c r="F5" s="61"/>
      <c r="G5" s="61"/>
      <c r="H5" s="61"/>
    </row>
    <row r="6" spans="1:8" ht="18.75" x14ac:dyDescent="0.3">
      <c r="A6" s="120"/>
      <c r="B6" s="120"/>
      <c r="C6" s="120"/>
      <c r="D6" s="120"/>
      <c r="E6" s="120"/>
      <c r="F6" s="120"/>
      <c r="G6" s="120"/>
      <c r="H6" s="120"/>
    </row>
    <row r="7" spans="1:8" ht="18.75" x14ac:dyDescent="0.25">
      <c r="A7" s="310" t="s">
        <v>9</v>
      </c>
      <c r="B7" s="310"/>
      <c r="C7" s="119"/>
      <c r="D7" s="119"/>
      <c r="E7" s="119"/>
      <c r="F7" s="119"/>
      <c r="G7" s="119"/>
      <c r="H7" s="119"/>
    </row>
    <row r="8" spans="1:8" ht="18.75" x14ac:dyDescent="0.25">
      <c r="A8" s="119"/>
      <c r="B8" s="119"/>
      <c r="C8" s="119"/>
      <c r="D8" s="119"/>
      <c r="E8" s="119"/>
      <c r="F8" s="119"/>
      <c r="G8" s="119"/>
      <c r="H8" s="119"/>
    </row>
    <row r="9" spans="1:8" x14ac:dyDescent="0.25">
      <c r="A9" s="311" t="str">
        <f>'1. паспорт местоположение'!A9:C9</f>
        <v>Акционерное общество "Электромагистраль"</v>
      </c>
      <c r="B9" s="311"/>
      <c r="C9" s="117"/>
      <c r="D9" s="117"/>
      <c r="E9" s="117"/>
      <c r="F9" s="117"/>
      <c r="G9" s="117"/>
      <c r="H9" s="117"/>
    </row>
    <row r="10" spans="1:8" x14ac:dyDescent="0.25">
      <c r="A10" s="315" t="s">
        <v>8</v>
      </c>
      <c r="B10" s="31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1" t="str">
        <f>'1. паспорт местоположение'!A12:C12</f>
        <v>M_00.0020.000020</v>
      </c>
      <c r="B12" s="311"/>
      <c r="C12" s="117"/>
      <c r="D12" s="117"/>
      <c r="E12" s="117"/>
      <c r="F12" s="117"/>
      <c r="G12" s="117"/>
      <c r="H12" s="117"/>
    </row>
    <row r="13" spans="1:8" x14ac:dyDescent="0.25">
      <c r="A13" s="315" t="s">
        <v>7</v>
      </c>
      <c r="B13" s="315"/>
      <c r="C13" s="118"/>
      <c r="D13" s="118"/>
      <c r="E13" s="118"/>
      <c r="F13" s="118"/>
      <c r="G13" s="118"/>
      <c r="H13" s="118"/>
    </row>
    <row r="14" spans="1:8" ht="18.75" x14ac:dyDescent="0.25">
      <c r="A14" s="9"/>
      <c r="B14" s="9"/>
      <c r="C14" s="9"/>
      <c r="D14" s="9"/>
      <c r="E14" s="9"/>
      <c r="F14" s="9"/>
      <c r="G14" s="9"/>
      <c r="H14" s="9"/>
    </row>
    <row r="15" spans="1:8" ht="48" customHeight="1" x14ac:dyDescent="0.25">
      <c r="A15" s="42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424"/>
      <c r="C15" s="117"/>
      <c r="D15" s="117"/>
      <c r="E15" s="117"/>
      <c r="F15" s="117"/>
      <c r="G15" s="117"/>
      <c r="H15" s="117"/>
    </row>
    <row r="16" spans="1:8" x14ac:dyDescent="0.25">
      <c r="A16" s="315" t="s">
        <v>5</v>
      </c>
      <c r="B16" s="315"/>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619</v>
      </c>
    </row>
    <row r="22" spans="1:2" x14ac:dyDescent="0.25">
      <c r="A22" s="153" t="s">
        <v>305</v>
      </c>
      <c r="B22" s="153" t="s">
        <v>624</v>
      </c>
    </row>
    <row r="23" spans="1:2" x14ac:dyDescent="0.25">
      <c r="A23" s="153" t="s">
        <v>287</v>
      </c>
      <c r="B23" s="153" t="s">
        <v>608</v>
      </c>
    </row>
    <row r="24" spans="1:2" x14ac:dyDescent="0.25">
      <c r="A24" s="153" t="s">
        <v>306</v>
      </c>
      <c r="B24" s="153" t="s">
        <v>424</v>
      </c>
    </row>
    <row r="25" spans="1:2" x14ac:dyDescent="0.25">
      <c r="A25" s="154" t="s">
        <v>307</v>
      </c>
      <c r="B25" s="171">
        <v>46722</v>
      </c>
    </row>
    <row r="26" spans="1:2" x14ac:dyDescent="0.25">
      <c r="A26" s="154" t="s">
        <v>308</v>
      </c>
      <c r="B26" s="156" t="s">
        <v>623</v>
      </c>
    </row>
    <row r="27" spans="1:2" x14ac:dyDescent="0.25">
      <c r="A27" s="156" t="str">
        <f>CONCATENATE("Стоимость проекта в прогнозных ценах, млн. руб. с НДС")</f>
        <v>Стоимость проекта в прогнозных ценах, млн. руб. с НДС</v>
      </c>
      <c r="B27" s="167">
        <v>746.27508824587505</v>
      </c>
    </row>
    <row r="28" spans="1:2" ht="93.75" customHeight="1" x14ac:dyDescent="0.25">
      <c r="A28" s="155" t="s">
        <v>309</v>
      </c>
      <c r="B28" s="158" t="s">
        <v>609</v>
      </c>
    </row>
    <row r="29" spans="1:2" ht="28.5" x14ac:dyDescent="0.25">
      <c r="A29" s="156" t="s">
        <v>310</v>
      </c>
      <c r="B29" s="167">
        <f>'7. Паспорт отчет о закупке'!$AB$26*1.2/1000</f>
        <v>651.68738341199992</v>
      </c>
    </row>
    <row r="30" spans="1:2" ht="28.5" x14ac:dyDescent="0.25">
      <c r="A30" s="156" t="s">
        <v>311</v>
      </c>
      <c r="B30" s="167">
        <f>'7. Паспорт отчет о закупке'!$AD$26/1000</f>
        <v>649.39183525099997</v>
      </c>
    </row>
    <row r="31" spans="1:2" x14ac:dyDescent="0.25">
      <c r="A31" s="155" t="s">
        <v>312</v>
      </c>
      <c r="B31" s="157"/>
    </row>
    <row r="32" spans="1:2" ht="28.5" x14ac:dyDescent="0.25">
      <c r="A32" s="156" t="s">
        <v>313</v>
      </c>
      <c r="B32" s="167">
        <f>SUM(SUMIF(B33,"&gt;0",B33),SUMIF(B37,"&gt;0",B37),SUMIF(B41,"&gt;0",B41),SUMIF(B45,"&gt;0",B45),SUMIF(B49,"&gt;0",B49),SUMIF(B53,"&gt;0",B53))</f>
        <v>104.268626075</v>
      </c>
    </row>
    <row r="33" spans="1:2" ht="30" x14ac:dyDescent="0.25">
      <c r="A33" s="164" t="s">
        <v>432</v>
      </c>
      <c r="B33" s="157">
        <f>IFERROR(IF(VLOOKUP(1,'7. Паспорт отчет о закупке'!$A$27:$CD$86,52,0)="ИП",VLOOKUP(1,'7. Паспорт отчет о закупке'!$A$27:$CD$86,30,0)/1000,"нд"),"нд")</f>
        <v>8.4798200000000001</v>
      </c>
    </row>
    <row r="34" spans="1:2" x14ac:dyDescent="0.25">
      <c r="A34" s="164" t="s">
        <v>314</v>
      </c>
      <c r="B34" s="157">
        <f>IF(B33="нд","нд",$B33/$B$27*100)</f>
        <v>1.1362860872030285</v>
      </c>
    </row>
    <row r="35" spans="1:2" x14ac:dyDescent="0.25">
      <c r="A35" s="164" t="s">
        <v>315</v>
      </c>
      <c r="B35" s="157">
        <f>IF(VLOOKUP(1,'7. Паспорт отчет о закупке'!$A$27:$CD$86,52,0)="ИП",VLOOKUP(1,'7. Паспорт отчет о закупке'!$A$27:$CD$86,51,0)/1000,"нд")</f>
        <v>8.4798243499999995</v>
      </c>
    </row>
    <row r="36" spans="1:2" x14ac:dyDescent="0.25">
      <c r="A36" s="164" t="s">
        <v>436</v>
      </c>
      <c r="B36" s="157">
        <f>IF(VLOOKUP(1,'7. Паспорт отчет о закупке'!$A$27:$CD$86,52,0)="ИП",VLOOKUP(1,'7. Паспорт отчет о закупке'!$A$27:$CD$86,50,0)/1000,"нд")</f>
        <v>7.0665202999999996</v>
      </c>
    </row>
    <row r="37" spans="1:2" ht="30" x14ac:dyDescent="0.25">
      <c r="A37" s="164" t="s">
        <v>432</v>
      </c>
      <c r="B37" s="157">
        <f>IF(VLOOKUP(2,'7. Паспорт отчет о закупке'!$A$27:$CD$86,52,0)="ИП",VLOOKUP(2,'7. Паспорт отчет о закупке'!$A$27:$CD$86,30,0)/1000,"нд")</f>
        <v>67.64974608</v>
      </c>
    </row>
    <row r="38" spans="1:2" x14ac:dyDescent="0.25">
      <c r="A38" s="164" t="s">
        <v>314</v>
      </c>
      <c r="B38" s="157">
        <f>IF(B37="нд","нд",$B37/$B$27*100)</f>
        <v>9.0649878503932406</v>
      </c>
    </row>
    <row r="39" spans="1:2" x14ac:dyDescent="0.25">
      <c r="A39" s="164" t="s">
        <v>315</v>
      </c>
      <c r="B39" s="157">
        <f>IF(VLOOKUP(2,'7. Паспорт отчет о закупке'!$A$27:$CD$86,52,0)="ИП",VLOOKUP(2,'7. Паспорт отчет о закупке'!$A$27:$CD$86,51,0)/1000,"нд")</f>
        <v>62.218683800000008</v>
      </c>
    </row>
    <row r="40" spans="1:2" x14ac:dyDescent="0.25">
      <c r="A40" s="164" t="s">
        <v>436</v>
      </c>
      <c r="B40" s="157">
        <f>IF(VLOOKUP(2,'7. Паспорт отчет о закупке'!$A$27:$CD$86,52,0)="ИП",VLOOKUP(2,'7. Паспорт отчет о закупке'!$A$27:$CD$86,50,0)/1000,"нд")</f>
        <v>51.84890317</v>
      </c>
    </row>
    <row r="41" spans="1:2" ht="30" x14ac:dyDescent="0.25">
      <c r="A41" s="164" t="s">
        <v>432</v>
      </c>
      <c r="B41" s="157">
        <f>IF(VLOOKUP(3,'7. Паспорт отчет о закупке'!$A$27:$CD$86,52,0)="ИП",VLOOKUP(3,'7. Паспорт отчет о закупке'!$A$27:$CD$86,30,0)/1000,"нд")</f>
        <v>7.5863999999999994</v>
      </c>
    </row>
    <row r="42" spans="1:2" x14ac:dyDescent="0.25">
      <c r="A42" s="164" t="s">
        <v>314</v>
      </c>
      <c r="B42" s="157">
        <f>IF(B41="нд","нд",$B41/$B$27*100)</f>
        <v>1.0165688389561398</v>
      </c>
    </row>
    <row r="43" spans="1:2" x14ac:dyDescent="0.25">
      <c r="A43" s="164" t="s">
        <v>315</v>
      </c>
      <c r="B43" s="157">
        <f>IF(VLOOKUP(3,'7. Паспорт отчет о закупке'!$A$27:$CD$86,52,0)="ИП",VLOOKUP(3,'7. Паспорт отчет о закупке'!$A$27:$CD$86,51,0)/1000,"нд")</f>
        <v>7.5863999999999994</v>
      </c>
    </row>
    <row r="44" spans="1:2" x14ac:dyDescent="0.25">
      <c r="A44" s="164" t="s">
        <v>436</v>
      </c>
      <c r="B44" s="157">
        <f>IF(VLOOKUP(3,'7. Паспорт отчет о закупке'!$A$27:$CD$86,52,0)="ИП",VLOOKUP(3,'7. Паспорт отчет о закупке'!$A$27:$CD$86,50,0)/1000,"нд")</f>
        <v>6.3220000000000001</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f>IF(VLOOKUP(6,'7. Паспорт отчет о закупке'!$A$27:$CD$86,52,0)="ИП",VLOOKUP(6,'7. Паспорт отчет о закупке'!$A$27:$CD$86,30,0)/1000,"нд")</f>
        <v>20.552659995000003</v>
      </c>
    </row>
    <row r="54" spans="1:2" x14ac:dyDescent="0.25">
      <c r="A54" s="164" t="s">
        <v>314</v>
      </c>
      <c r="B54" s="157">
        <f>IF(B53="нд","нд",$B53/$B$27*100)</f>
        <v>2.7540327043890986</v>
      </c>
    </row>
    <row r="55" spans="1:2" x14ac:dyDescent="0.25">
      <c r="A55" s="164" t="s">
        <v>315</v>
      </c>
      <c r="B55" s="157">
        <f>IF(VLOOKUP(6,'7. Паспорт отчет о закупке'!$A$27:$CD$86,52,0)="ИП",VLOOKUP(6,'7. Паспорт отчет о закупке'!$A$27:$CD$86,51,0)/1000,"нд")</f>
        <v>16.442127980000002</v>
      </c>
    </row>
    <row r="56" spans="1:2" x14ac:dyDescent="0.25">
      <c r="A56" s="164" t="s">
        <v>436</v>
      </c>
      <c r="B56" s="157">
        <f>IF(VLOOKUP(6,'7. Паспорт отчет о закупке'!$A$27:$CD$86,52,0)="ИП",VLOOKUP(6,'7. Паспорт отчет о закупке'!$A$27:$CD$86,50,0)/1000,"нд")</f>
        <v>13.70177333</v>
      </c>
    </row>
    <row r="57" spans="1:2" ht="28.5" x14ac:dyDescent="0.25">
      <c r="A57" s="165" t="s">
        <v>316</v>
      </c>
      <c r="B57" s="167">
        <f>SUM(SUMIF(B58,"&gt;0",B58),SUMIF(B62,"&gt;0",B62),SUMIF(B66,"&gt;0",B66),SUMIF(B70,"&gt;0",B70),SUMIF(B74,"&gt;0",B74))</f>
        <v>74.438520000000011</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f>IF(VLOOKUP(4,'7. Паспорт отчет о закупке'!$A$27:$CD$86,52,0)="ПД",VLOOKUP(4,'7. Паспорт отчет о закупке'!$A$27:$CD$86,30,0)/1000,"нд")</f>
        <v>64.98</v>
      </c>
    </row>
    <row r="71" spans="1:2" x14ac:dyDescent="0.25">
      <c r="A71" s="164" t="s">
        <v>314</v>
      </c>
      <c r="B71" s="157">
        <f>IF(B70="нд","нд",$B70/$B$27*100)</f>
        <v>8.7072449587907279</v>
      </c>
    </row>
    <row r="72" spans="1:2" x14ac:dyDescent="0.25">
      <c r="A72" s="164" t="s">
        <v>315</v>
      </c>
      <c r="B72" s="157">
        <f>IF(VLOOKUP(4,'7. Паспорт отчет о закупке'!$A$27:$CD$86,52,0)="ПД",VLOOKUP(4,'7. Паспорт отчет о закупке'!$A$27:$CD$86,51,0)/1000,"нд")</f>
        <v>63.792000000000002</v>
      </c>
    </row>
    <row r="73" spans="1:2" x14ac:dyDescent="0.25">
      <c r="A73" s="164" t="s">
        <v>436</v>
      </c>
      <c r="B73" s="157">
        <f>IF(VLOOKUP(4,'7. Паспорт отчет о закупке'!$A$27:$CD$86,52,0)="ПД",VLOOKUP(4,'7. Паспорт отчет о закупке'!$A$27:$CD$86,50,0)/1000,"нд")</f>
        <v>54.15</v>
      </c>
    </row>
    <row r="74" spans="1:2" ht="30" x14ac:dyDescent="0.25">
      <c r="A74" s="164" t="s">
        <v>432</v>
      </c>
      <c r="B74" s="157">
        <f>IF(VLOOKUP(5,'7. Паспорт отчет о закупке'!$A$27:$CD$86,52,0)="ПД",VLOOKUP(5,'7. Паспорт отчет о закупке'!$A$27:$CD$86,30,0)/1000,"нд")</f>
        <v>9.45852</v>
      </c>
    </row>
    <row r="75" spans="1:2" x14ac:dyDescent="0.25">
      <c r="A75" s="164" t="s">
        <v>314</v>
      </c>
      <c r="B75" s="157">
        <f>IF(B74="нд","нд",$B74/$B$27*100)</f>
        <v>1.2674307569655474</v>
      </c>
    </row>
    <row r="76" spans="1:2" x14ac:dyDescent="0.25">
      <c r="A76" s="164" t="s">
        <v>315</v>
      </c>
      <c r="B76" s="157">
        <f>IF(VLOOKUP(5,'7. Паспорт отчет о закупке'!$A$27:$CD$86,52,0)="ПД",VLOOKUP(5,'7. Паспорт отчет о закупке'!$A$27:$CD$86,51,0)/1000,"нд")</f>
        <v>3.0798000000000001</v>
      </c>
    </row>
    <row r="77" spans="1:2" x14ac:dyDescent="0.25">
      <c r="A77" s="164" t="s">
        <v>436</v>
      </c>
      <c r="B77" s="157">
        <f>IF(VLOOKUP(5,'7. Паспорт отчет о закупке'!$A$27:$CD$86,52,0)="ПД",VLOOKUP(5,'7. Паспорт отчет о закупке'!$A$27:$CD$86,50,0)/1000,"нд")</f>
        <v>49.381302280000007</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59.203987727569995</v>
      </c>
      <c r="C85" s="188"/>
      <c r="D85" s="189"/>
      <c r="E85" s="188"/>
      <c r="F85" s="188"/>
      <c r="G85" s="188"/>
    </row>
    <row r="86" spans="1:7" x14ac:dyDescent="0.25">
      <c r="A86" s="159" t="s">
        <v>320</v>
      </c>
      <c r="B86" s="162">
        <f>SUMIF('7. Паспорт отчет о закупке'!$BA$27:$BA$86,"ТМЦ",'7. Паспорт отчет о закупке'!$AD$27:$AD$86)/1000/$B$27*100</f>
        <v>25.375079777232092</v>
      </c>
      <c r="C86" s="188"/>
      <c r="D86" s="189"/>
      <c r="E86" s="188"/>
      <c r="F86" s="188"/>
      <c r="G86" s="188"/>
    </row>
    <row r="87" spans="1:7" x14ac:dyDescent="0.25">
      <c r="A87" s="159" t="s">
        <v>321</v>
      </c>
      <c r="B87" s="162">
        <f>SUMIF('7. Паспорт отчет о закупке'!$BA$27:$BA$86,"ПИР",'7. Паспорт отчет о закупке'!$AD$27:$AD$86)/1000/$B$27*100</f>
        <v>2.1528549261591676</v>
      </c>
      <c r="C87" s="188"/>
      <c r="D87" s="189"/>
      <c r="E87" s="188"/>
      <c r="F87" s="188"/>
      <c r="G87" s="188"/>
    </row>
    <row r="88" spans="1:7" ht="30" x14ac:dyDescent="0.25">
      <c r="A88" s="154" t="s">
        <v>438</v>
      </c>
      <c r="B88" s="167">
        <v>17.187384306434268</v>
      </c>
      <c r="C88" s="188"/>
      <c r="D88" s="188"/>
      <c r="E88" s="188"/>
      <c r="F88" s="188"/>
      <c r="G88" s="188"/>
    </row>
    <row r="89" spans="1:7" x14ac:dyDescent="0.25">
      <c r="A89" s="154" t="s">
        <v>322</v>
      </c>
      <c r="B89" s="167">
        <f>'6.2. Паспорт фин осв ввод'!D24-'6.2. Паспорт фин осв ввод'!E24</f>
        <v>323.80692349102833</v>
      </c>
    </row>
    <row r="90" spans="1:7" x14ac:dyDescent="0.25">
      <c r="A90" s="154" t="s">
        <v>435</v>
      </c>
      <c r="B90" s="167">
        <f>IFERROR(SUM(B91*1.2/$B$27*100),0)</f>
        <v>45.790216757096573</v>
      </c>
    </row>
    <row r="91" spans="1:7" x14ac:dyDescent="0.25">
      <c r="A91" s="154" t="s">
        <v>440</v>
      </c>
      <c r="B91" s="167">
        <f>'6.2. Паспорт фин осв ввод'!D34-'6.2. Паспорт фин осв ввод'!E34</f>
        <v>284.76748375999995</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 договор № ИП-23-00125 от 18.04.2023
ОБЩЕСТВО С ОГРАНИЧЕННОЙ ОТВЕТСТВЕННОСТЬЮ "ВЕЛЛЭНЕРДЖИ", СМР, 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 договор № ИП-23-00128 от 25.04.2023
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договор № ИП-23-00093 от 04.04.2023
ООО "ИЦС", ТМЦ, Поставка выключателей баковых элегазовых ПС 220 кВ Чулымская, договор № ПД-23-00242 от 21.07.2023
 ООО "ЭКРА-СИБИРЬ", ТМЦ, Поставка аппаратуры передачи сигналов, договор № ПД-24-00092 от 02.05.2024
АКЦИОНЕРНОЕ ОБЩЕСТВО "РЕМОНТЭНЕРГОМОНТАЖ И СЕРВИС",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 договор № ИП-24-00136 от 25.06.2024
 ОБЩЕСТВО С ОГРАНИЧЕННОЙ ОТВЕТСТВЕННОСТЬЮ "КОМПАНИЯ ИНЖИНИРИНГ ЭНЕРГОСИСТЕМ",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ИП-24-00161 от 31.07.2024
ОБЩЕСТВО С ОГРАНИЧЕННОЙ ОТВЕТСТВЕННОСТЬЮ "ВЕЛЛЭНЕРДЖИ", ТМЦ, Поставка шкафов РЗА и управления в ОПУ-ЗРУ																										, договор № ПД-24-00261 от 28.10.2024
Общество с ограниченной ответственностью "Группа ЭНЭЛТ", ТМЦ, Поставка щита собственных нужд, договор № ПД-24-00269 от 05.11.2024
ОБЩЕСТВО С ОГРАНИЧЕННОЙ ОТВЕТСТВЕННОСТЬЮ "ПАРТНЕР-ТТ", ТМЦ, Поставка трансформаторов собственных нужд, договор № ПД-24-00257 от 28.10.2024
ОБЩЕСТВО С ОГРАНИЧЕННОЙ ОТВЕТСТВЕННОСТЬЮ "ВЕЛЛЭНЕРДЖИ", ТМЦ, Поставка токопровода комплектного с литой изоляцией		, договор № ПД-24-00276 от 31.10.2024
ОБЩЕСТВО С ОГРАНИЧЕННОЙ ОТВЕТСТВЕННОСТЬЮ "СИСТЕМЫ ПОСТОЯННОГО ТОКА", ТМЦ, Поставка аккумуляторной батареи и ЗВУ для ПС 220 кВ Чулымская, договор № ПД-24-00259 ОТ 28.10.2024
ОБЩЕСТВО С ОГРАНИЧЕННОЙ ОТВЕТСТВЕННОСТЬЮ "КОМПАНИЯ ИНЖИНИРИНГ ЭНЕРГОСИСТЕМ", СМР, Выполнение строительно-монтажных и пуско-наладочных работ по проекту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(1ПК, 2ПК В-242)", договор № ИП-25-00091 от 25.03.2025
ОБЩЕСТВО С ОГРАНИЧЕННОЙ ОТВЕТСТВЕННОСТЬЮ "ПРОЕКТНЫЙ ЦЕНТР СИБИРИ", СМР, Поставка и монтаж здания ОПУ-ЗРУ в рамках проекта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договор № ИП-25-00100 от 02.04.2025
ОБЩЕСТВО С ОГРАНИЧЕННОЙ ОТВЕТСТВЕННОСТЬЮ "ВЕЛЛЭНЕРДЖИ", ТМЦ, Поставка шкафов защит, договор № ПД-23-00317 от 25.10.2023
ОБЩЕСТВО С ОГРАНИЧЕННОЙ ОТВЕТСТВЕННОСТЬЮ "КОМПАНИЯ ИНЖИНИРИНГ ЭНЕРГОСИСТЕМ, СМР, ПНР, Выполнение строительно-монтажных и пуско-наладочных работ по проекту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(1ПК, 2ПК В-242)", договор № ИП-25-00091-ДС001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M_00.0020.000020</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378</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303</v>
      </c>
      <c r="D19" s="309" t="s">
        <v>302</v>
      </c>
      <c r="E19" s="309" t="s">
        <v>97</v>
      </c>
      <c r="F19" s="309" t="s">
        <v>96</v>
      </c>
      <c r="G19" s="309" t="s">
        <v>298</v>
      </c>
      <c r="H19" s="309" t="s">
        <v>95</v>
      </c>
      <c r="I19" s="309" t="s">
        <v>94</v>
      </c>
      <c r="J19" s="309" t="s">
        <v>93</v>
      </c>
      <c r="K19" s="309" t="s">
        <v>92</v>
      </c>
      <c r="L19" s="309" t="s">
        <v>91</v>
      </c>
      <c r="M19" s="309" t="s">
        <v>90</v>
      </c>
      <c r="N19" s="309" t="s">
        <v>89</v>
      </c>
      <c r="O19" s="309" t="s">
        <v>88</v>
      </c>
      <c r="P19" s="309" t="s">
        <v>87</v>
      </c>
      <c r="Q19" s="309" t="s">
        <v>301</v>
      </c>
      <c r="R19" s="309"/>
      <c r="S19" s="314" t="s">
        <v>371</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5" t="s">
        <v>63</v>
      </c>
      <c r="B22" s="306" t="s">
        <v>424</v>
      </c>
      <c r="C22" s="304" t="s">
        <v>424</v>
      </c>
      <c r="D22" s="304" t="s">
        <v>424</v>
      </c>
      <c r="E22" s="304" t="s">
        <v>424</v>
      </c>
      <c r="F22" s="30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5"/>
      <c r="B23" s="307"/>
      <c r="C23" s="304"/>
      <c r="D23" s="304"/>
      <c r="E23" s="304"/>
      <c r="F23" s="30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5"/>
      <c r="B24" s="308"/>
      <c r="C24" s="304"/>
      <c r="D24" s="304"/>
      <c r="E24" s="304"/>
      <c r="F24" s="30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5" t="s">
        <v>61</v>
      </c>
      <c r="B25" s="306" t="s">
        <v>424</v>
      </c>
      <c r="C25" s="304" t="s">
        <v>424</v>
      </c>
      <c r="D25" s="304" t="s">
        <v>424</v>
      </c>
      <c r="E25" s="304" t="s">
        <v>424</v>
      </c>
      <c r="F25" s="30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5"/>
      <c r="B26" s="307"/>
      <c r="C26" s="304"/>
      <c r="D26" s="304"/>
      <c r="E26" s="304"/>
      <c r="F26" s="30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5"/>
      <c r="B27" s="308"/>
      <c r="C27" s="304"/>
      <c r="D27" s="304"/>
      <c r="E27" s="304"/>
      <c r="F27" s="30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5">
        <v>3</v>
      </c>
      <c r="B28" s="306" t="s">
        <v>424</v>
      </c>
      <c r="C28" s="304" t="s">
        <v>424</v>
      </c>
      <c r="D28" s="304" t="s">
        <v>424</v>
      </c>
      <c r="E28" s="304" t="s">
        <v>424</v>
      </c>
      <c r="F28" s="30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5"/>
      <c r="B29" s="307"/>
      <c r="C29" s="304"/>
      <c r="D29" s="304"/>
      <c r="E29" s="304"/>
      <c r="F29" s="30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5"/>
      <c r="B30" s="308"/>
      <c r="C30" s="304"/>
      <c r="D30" s="304"/>
      <c r="E30" s="304"/>
      <c r="F30" s="30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5">
        <v>4</v>
      </c>
      <c r="B31" s="306" t="s">
        <v>424</v>
      </c>
      <c r="C31" s="304" t="s">
        <v>424</v>
      </c>
      <c r="D31" s="304" t="s">
        <v>424</v>
      </c>
      <c r="E31" s="304" t="s">
        <v>424</v>
      </c>
      <c r="F31" s="30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5"/>
      <c r="B32" s="307"/>
      <c r="C32" s="304"/>
      <c r="D32" s="304"/>
      <c r="E32" s="304"/>
      <c r="F32" s="30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5"/>
      <c r="B33" s="308"/>
      <c r="C33" s="304"/>
      <c r="D33" s="304"/>
      <c r="E33" s="304"/>
      <c r="F33" s="30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5">
        <v>5</v>
      </c>
      <c r="B34" s="306" t="s">
        <v>424</v>
      </c>
      <c r="C34" s="304" t="s">
        <v>424</v>
      </c>
      <c r="D34" s="304" t="s">
        <v>424</v>
      </c>
      <c r="E34" s="304" t="s">
        <v>424</v>
      </c>
      <c r="F34" s="30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5"/>
      <c r="B35" s="307"/>
      <c r="C35" s="304"/>
      <c r="D35" s="304"/>
      <c r="E35" s="304"/>
      <c r="F35" s="30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5"/>
      <c r="B36" s="308"/>
      <c r="C36" s="304"/>
      <c r="D36" s="304"/>
      <c r="E36" s="304"/>
      <c r="F36" s="30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M_00.0020.000020</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383</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190</v>
      </c>
      <c r="C21" s="322"/>
      <c r="D21" s="325" t="s">
        <v>120</v>
      </c>
      <c r="E21" s="321" t="s">
        <v>412</v>
      </c>
      <c r="F21" s="322"/>
      <c r="G21" s="321" t="s">
        <v>210</v>
      </c>
      <c r="H21" s="322"/>
      <c r="I21" s="321" t="s">
        <v>119</v>
      </c>
      <c r="J21" s="322"/>
      <c r="K21" s="325" t="s">
        <v>118</v>
      </c>
      <c r="L21" s="321" t="s">
        <v>117</v>
      </c>
      <c r="M21" s="322"/>
      <c r="N21" s="321" t="s">
        <v>408</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6" t="s">
        <v>113</v>
      </c>
      <c r="R22" s="66" t="s">
        <v>382</v>
      </c>
      <c r="S22" s="66" t="s">
        <v>112</v>
      </c>
      <c r="T22" s="66" t="s">
        <v>111</v>
      </c>
    </row>
    <row r="23" spans="1:20" ht="51.75" customHeight="1" x14ac:dyDescent="0.25">
      <c r="A23" s="330"/>
      <c r="B23" s="126" t="s">
        <v>109</v>
      </c>
      <c r="C23" s="126" t="s">
        <v>110</v>
      </c>
      <c r="D23" s="326"/>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619</v>
      </c>
      <c r="C25" s="150" t="s">
        <v>619</v>
      </c>
      <c r="D25" s="150" t="s">
        <v>381</v>
      </c>
      <c r="E25" s="150" t="s">
        <v>625</v>
      </c>
      <c r="F25" s="150" t="s">
        <v>626</v>
      </c>
      <c r="G25" s="150" t="s">
        <v>627</v>
      </c>
      <c r="H25" s="150" t="s">
        <v>627</v>
      </c>
      <c r="I25" s="150">
        <v>1968</v>
      </c>
      <c r="J25" s="150">
        <v>2024</v>
      </c>
      <c r="K25" s="150">
        <v>1968</v>
      </c>
      <c r="L25" s="150">
        <v>220</v>
      </c>
      <c r="M25" s="150">
        <v>220</v>
      </c>
      <c r="N25" s="150" t="s">
        <v>424</v>
      </c>
      <c r="O25" s="150" t="s">
        <v>424</v>
      </c>
      <c r="P25" s="235">
        <v>2016</v>
      </c>
      <c r="Q25" s="150" t="s">
        <v>628</v>
      </c>
      <c r="R25" s="150" t="s">
        <v>629</v>
      </c>
      <c r="S25" s="150" t="s">
        <v>424</v>
      </c>
      <c r="T25" s="150" t="s">
        <v>424</v>
      </c>
    </row>
    <row r="26" spans="1:20" s="151" customFormat="1" ht="112.5" customHeight="1" x14ac:dyDescent="0.25">
      <c r="A26" s="150">
        <v>2</v>
      </c>
      <c r="B26" s="150" t="s">
        <v>619</v>
      </c>
      <c r="C26" s="150" t="s">
        <v>619</v>
      </c>
      <c r="D26" s="150" t="s">
        <v>381</v>
      </c>
      <c r="E26" s="150" t="s">
        <v>630</v>
      </c>
      <c r="F26" s="150" t="s">
        <v>626</v>
      </c>
      <c r="G26" s="150" t="s">
        <v>631</v>
      </c>
      <c r="H26" s="150" t="s">
        <v>631</v>
      </c>
      <c r="I26" s="150">
        <v>1984</v>
      </c>
      <c r="J26" s="150" t="s">
        <v>424</v>
      </c>
      <c r="K26" s="150">
        <v>1984</v>
      </c>
      <c r="L26" s="150">
        <v>220</v>
      </c>
      <c r="M26" s="150">
        <v>220</v>
      </c>
      <c r="N26" s="150" t="s">
        <v>424</v>
      </c>
      <c r="O26" s="150" t="s">
        <v>424</v>
      </c>
      <c r="P26" s="150">
        <v>2013</v>
      </c>
      <c r="Q26" s="150" t="s">
        <v>628</v>
      </c>
      <c r="R26" s="150" t="s">
        <v>629</v>
      </c>
      <c r="S26" s="150" t="s">
        <v>424</v>
      </c>
      <c r="T26" s="150" t="s">
        <v>424</v>
      </c>
    </row>
    <row r="27" spans="1:20" s="151" customFormat="1" ht="112.5" customHeight="1" x14ac:dyDescent="0.25">
      <c r="A27" s="150">
        <v>3</v>
      </c>
      <c r="B27" s="150" t="s">
        <v>619</v>
      </c>
      <c r="C27" s="150" t="s">
        <v>619</v>
      </c>
      <c r="D27" s="150" t="s">
        <v>381</v>
      </c>
      <c r="E27" s="150" t="s">
        <v>632</v>
      </c>
      <c r="F27" s="150" t="s">
        <v>626</v>
      </c>
      <c r="G27" s="150" t="s">
        <v>633</v>
      </c>
      <c r="H27" s="150" t="s">
        <v>633</v>
      </c>
      <c r="I27" s="150">
        <v>1961</v>
      </c>
      <c r="J27" s="150">
        <v>2024</v>
      </c>
      <c r="K27" s="150">
        <v>1961</v>
      </c>
      <c r="L27" s="150">
        <v>220</v>
      </c>
      <c r="M27" s="150">
        <v>220</v>
      </c>
      <c r="N27" s="150" t="s">
        <v>424</v>
      </c>
      <c r="O27" s="150" t="s">
        <v>424</v>
      </c>
      <c r="P27" s="150">
        <v>2015</v>
      </c>
      <c r="Q27" s="150" t="s">
        <v>628</v>
      </c>
      <c r="R27" s="150" t="s">
        <v>629</v>
      </c>
      <c r="S27" s="150" t="s">
        <v>424</v>
      </c>
      <c r="T27" s="150" t="s">
        <v>424</v>
      </c>
    </row>
    <row r="28" spans="1:20" s="151" customFormat="1" ht="112.5" customHeight="1" x14ac:dyDescent="0.25">
      <c r="A28" s="150">
        <v>4</v>
      </c>
      <c r="B28" s="150" t="s">
        <v>619</v>
      </c>
      <c r="C28" s="150" t="s">
        <v>619</v>
      </c>
      <c r="D28" s="150" t="s">
        <v>381</v>
      </c>
      <c r="E28" s="150" t="s">
        <v>634</v>
      </c>
      <c r="F28" s="150" t="s">
        <v>626</v>
      </c>
      <c r="G28" s="150" t="s">
        <v>635</v>
      </c>
      <c r="H28" s="150" t="s">
        <v>635</v>
      </c>
      <c r="I28" s="150">
        <v>1984</v>
      </c>
      <c r="J28" s="150">
        <v>2024</v>
      </c>
      <c r="K28" s="150">
        <v>1984</v>
      </c>
      <c r="L28" s="150">
        <v>220</v>
      </c>
      <c r="M28" s="150">
        <v>220</v>
      </c>
      <c r="N28" s="150" t="s">
        <v>424</v>
      </c>
      <c r="O28" s="150" t="s">
        <v>424</v>
      </c>
      <c r="P28" s="150">
        <v>2010</v>
      </c>
      <c r="Q28" s="150" t="s">
        <v>628</v>
      </c>
      <c r="R28" s="150" t="s">
        <v>629</v>
      </c>
      <c r="S28" s="150" t="s">
        <v>424</v>
      </c>
      <c r="T28" s="150" t="s">
        <v>424</v>
      </c>
    </row>
    <row r="29" spans="1:20" s="151" customFormat="1" ht="112.5" customHeight="1" x14ac:dyDescent="0.25">
      <c r="A29" s="150">
        <v>5</v>
      </c>
      <c r="B29" s="150" t="s">
        <v>619</v>
      </c>
      <c r="C29" s="150" t="s">
        <v>619</v>
      </c>
      <c r="D29" s="150" t="s">
        <v>636</v>
      </c>
      <c r="E29" s="150" t="s">
        <v>637</v>
      </c>
      <c r="F29" s="150" t="s">
        <v>424</v>
      </c>
      <c r="G29" s="150" t="s">
        <v>636</v>
      </c>
      <c r="H29" s="150" t="s">
        <v>424</v>
      </c>
      <c r="I29" s="150">
        <v>1964</v>
      </c>
      <c r="J29" s="150" t="s">
        <v>424</v>
      </c>
      <c r="K29" s="150">
        <v>1964</v>
      </c>
      <c r="L29" s="150">
        <v>6</v>
      </c>
      <c r="M29" s="150">
        <v>6</v>
      </c>
      <c r="N29" s="150" t="s">
        <v>424</v>
      </c>
      <c r="O29" s="150" t="s">
        <v>424</v>
      </c>
      <c r="P29" s="150">
        <v>2020</v>
      </c>
      <c r="Q29" s="150" t="s">
        <v>628</v>
      </c>
      <c r="R29" s="150" t="s">
        <v>629</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20" t="s">
        <v>418</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421</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tr">
        <f>'1. паспорт местоположение'!$A$12</f>
        <v>M_00.0020.000020</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385</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392</v>
      </c>
      <c r="C21" s="340"/>
      <c r="D21" s="339" t="s">
        <v>394</v>
      </c>
      <c r="E21" s="340"/>
      <c r="F21" s="331" t="s">
        <v>92</v>
      </c>
      <c r="G21" s="333"/>
      <c r="H21" s="333"/>
      <c r="I21" s="332"/>
      <c r="J21" s="336" t="s">
        <v>395</v>
      </c>
      <c r="K21" s="339" t="s">
        <v>396</v>
      </c>
      <c r="L21" s="340"/>
      <c r="M21" s="339" t="s">
        <v>397</v>
      </c>
      <c r="N21" s="340"/>
      <c r="O21" s="339" t="s">
        <v>384</v>
      </c>
      <c r="P21" s="340"/>
      <c r="Q21" s="339" t="s">
        <v>125</v>
      </c>
      <c r="R21" s="340"/>
      <c r="S21" s="336" t="s">
        <v>124</v>
      </c>
      <c r="T21" s="336" t="s">
        <v>398</v>
      </c>
      <c r="U21" s="336" t="s">
        <v>393</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M_00.0020.000020</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377</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617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619</v>
      </c>
      <c r="D24" s="21"/>
      <c r="E24" s="21"/>
      <c r="F24" s="21"/>
      <c r="G24" s="21"/>
      <c r="H24" s="21"/>
      <c r="I24" s="21"/>
      <c r="J24" s="21"/>
      <c r="K24" s="21"/>
      <c r="L24" s="21"/>
      <c r="M24" s="21"/>
      <c r="N24" s="21"/>
      <c r="O24" s="21"/>
      <c r="P24" s="21"/>
      <c r="Q24" s="21"/>
      <c r="R24" s="21"/>
      <c r="S24" s="21"/>
      <c r="T24" s="21"/>
      <c r="U24" s="21"/>
    </row>
    <row r="25" spans="1:21" ht="47.25" x14ac:dyDescent="0.25">
      <c r="A25" s="22" t="s">
        <v>59</v>
      </c>
      <c r="B25" s="24" t="s">
        <v>411</v>
      </c>
      <c r="C25" s="28" t="s">
        <v>620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621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622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45000</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1"/>
      <c r="AB6" s="121"/>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1"/>
      <c r="AB7" s="121"/>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2"/>
      <c r="AB8" s="122"/>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3"/>
      <c r="AB9" s="12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1"/>
      <c r="AB10" s="121"/>
    </row>
    <row r="11" spans="1:28" x14ac:dyDescent="0.25">
      <c r="A11" s="311" t="str">
        <f>'1. паспорт местоположение'!A12:C12</f>
        <v>M_00.0020.000020</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2"/>
      <c r="AB11" s="122"/>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3"/>
      <c r="AB12" s="123"/>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2"/>
      <c r="AB14" s="122"/>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3"/>
      <c r="AB15" s="12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1"/>
      <c r="AB16" s="131"/>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1"/>
      <c r="AB17" s="131"/>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1"/>
      <c r="AB18" s="131"/>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M_00.0020.000020</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M_00.0020.000020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387</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6" t="s">
        <v>285</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7"/>
      <c r="AN24" s="77"/>
      <c r="AO24" s="104"/>
      <c r="AP24" s="104"/>
      <c r="AQ24" s="104"/>
      <c r="AR24" s="104"/>
      <c r="AS24" s="83"/>
    </row>
    <row r="25" spans="1:45" ht="12.75" customHeight="1" x14ac:dyDescent="0.25">
      <c r="A25" s="401" t="s">
        <v>284</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424</v>
      </c>
      <c r="AL25" s="400"/>
      <c r="AM25" s="78"/>
      <c r="AN25" s="427" t="s">
        <v>283</v>
      </c>
      <c r="AO25" s="427"/>
      <c r="AP25" s="427"/>
      <c r="AQ25" s="425"/>
      <c r="AR25" s="425"/>
      <c r="AS25" s="83"/>
    </row>
    <row r="26" spans="1:45" ht="17.25" customHeight="1" x14ac:dyDescent="0.25">
      <c r="A26" s="367" t="s">
        <v>282</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424</v>
      </c>
      <c r="AL26" s="404"/>
      <c r="AM26" s="78"/>
      <c r="AN26" s="413" t="s">
        <v>281</v>
      </c>
      <c r="AO26" s="414"/>
      <c r="AP26" s="415"/>
      <c r="AQ26" s="403" t="s">
        <v>424</v>
      </c>
      <c r="AR26" s="405"/>
      <c r="AS26" s="83"/>
    </row>
    <row r="27" spans="1:45" ht="17.25" customHeight="1" x14ac:dyDescent="0.25">
      <c r="A27" s="367" t="s">
        <v>280</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424</v>
      </c>
      <c r="AL27" s="404"/>
      <c r="AM27" s="78"/>
      <c r="AN27" s="413" t="s">
        <v>279</v>
      </c>
      <c r="AO27" s="414"/>
      <c r="AP27" s="415"/>
      <c r="AQ27" s="403" t="s">
        <v>424</v>
      </c>
      <c r="AR27" s="405"/>
      <c r="AS27" s="83"/>
    </row>
    <row r="28" spans="1:45" ht="27.75" customHeight="1" thickBot="1" x14ac:dyDescent="0.3">
      <c r="A28" s="416" t="s">
        <v>278</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424</v>
      </c>
      <c r="AL28" s="420"/>
      <c r="AM28" s="78"/>
      <c r="AN28" s="421" t="s">
        <v>277</v>
      </c>
      <c r="AO28" s="422"/>
      <c r="AP28" s="423"/>
      <c r="AQ28" s="403" t="s">
        <v>424</v>
      </c>
      <c r="AR28" s="405"/>
      <c r="AS28" s="83"/>
    </row>
    <row r="29" spans="1:45" ht="17.25" customHeight="1" x14ac:dyDescent="0.25">
      <c r="A29" s="406" t="s">
        <v>276</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424</v>
      </c>
      <c r="AL29" s="410"/>
      <c r="AM29" s="78"/>
      <c r="AN29" s="411"/>
      <c r="AO29" s="412"/>
      <c r="AP29" s="412"/>
      <c r="AQ29" s="403" t="s">
        <v>424</v>
      </c>
      <c r="AR29" s="404"/>
      <c r="AS29" s="83"/>
    </row>
    <row r="30" spans="1:45" ht="17.25" customHeight="1" x14ac:dyDescent="0.25">
      <c r="A30" s="367" t="s">
        <v>275</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424</v>
      </c>
      <c r="AL30" s="404"/>
      <c r="AM30" s="78"/>
      <c r="AS30" s="83"/>
    </row>
    <row r="31" spans="1:45" ht="17.25" customHeight="1" x14ac:dyDescent="0.25">
      <c r="A31" s="367" t="s">
        <v>274</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424</v>
      </c>
      <c r="AL31" s="404"/>
      <c r="AM31" s="78"/>
      <c r="AN31" s="78"/>
      <c r="AO31" s="103"/>
      <c r="AP31" s="103"/>
      <c r="AQ31" s="103"/>
      <c r="AR31" s="103"/>
      <c r="AS31" s="83"/>
    </row>
    <row r="32" spans="1:45" ht="17.25" customHeight="1" x14ac:dyDescent="0.25">
      <c r="A32" s="367" t="s">
        <v>249</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424</v>
      </c>
      <c r="AL32" s="404"/>
      <c r="AM32" s="78"/>
      <c r="AN32" s="78"/>
      <c r="AO32" s="78"/>
      <c r="AP32" s="78"/>
      <c r="AQ32" s="78"/>
      <c r="AR32" s="78"/>
      <c r="AS32" s="83"/>
    </row>
    <row r="33" spans="1:45" ht="17.25" customHeight="1" x14ac:dyDescent="0.25">
      <c r="A33" s="367" t="s">
        <v>273</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424</v>
      </c>
      <c r="AL33" s="404"/>
      <c r="AM33" s="78"/>
      <c r="AN33" s="78"/>
      <c r="AO33" s="78"/>
      <c r="AP33" s="78"/>
      <c r="AQ33" s="78"/>
      <c r="AR33" s="78"/>
      <c r="AS33" s="83"/>
    </row>
    <row r="34" spans="1:45" ht="17.25" customHeight="1" x14ac:dyDescent="0.25">
      <c r="A34" s="367" t="s">
        <v>272</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424</v>
      </c>
      <c r="AL34" s="404"/>
      <c r="AM34" s="78"/>
      <c r="AN34" s="78"/>
      <c r="AO34" s="78"/>
      <c r="AP34" s="78"/>
      <c r="AQ34" s="78"/>
      <c r="AR34" s="78"/>
      <c r="AS34" s="83"/>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8"/>
      <c r="AN35" s="78"/>
      <c r="AO35" s="78"/>
      <c r="AP35" s="78"/>
      <c r="AQ35" s="78"/>
      <c r="AR35" s="78"/>
      <c r="AS35" s="83"/>
    </row>
    <row r="36" spans="1:45" ht="17.25" customHeight="1" thickBot="1" x14ac:dyDescent="0.3">
      <c r="A36" s="385" t="s">
        <v>237</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424</v>
      </c>
      <c r="AL36" s="393"/>
      <c r="AM36" s="78"/>
      <c r="AN36" s="78"/>
      <c r="AO36" s="78"/>
      <c r="AP36" s="78"/>
      <c r="AQ36" s="78"/>
      <c r="AR36" s="78"/>
      <c r="AS36" s="83"/>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8"/>
      <c r="AN37" s="78"/>
      <c r="AO37" s="78"/>
      <c r="AP37" s="78"/>
      <c r="AQ37" s="78"/>
      <c r="AR37" s="78"/>
      <c r="AS37" s="83"/>
    </row>
    <row r="38" spans="1:45" ht="17.25" customHeight="1" x14ac:dyDescent="0.25">
      <c r="A38" s="367" t="s">
        <v>271</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424</v>
      </c>
      <c r="AL38" s="369"/>
      <c r="AM38" s="78"/>
      <c r="AN38" s="78"/>
      <c r="AO38" s="78"/>
      <c r="AP38" s="78"/>
      <c r="AQ38" s="78"/>
      <c r="AR38" s="78"/>
      <c r="AS38" s="83"/>
    </row>
    <row r="39" spans="1:45" ht="17.25" customHeight="1" thickBot="1" x14ac:dyDescent="0.3">
      <c r="A39" s="385" t="s">
        <v>270</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424</v>
      </c>
      <c r="AL39" s="393"/>
      <c r="AM39" s="78"/>
      <c r="AN39" s="78"/>
      <c r="AO39" s="78"/>
      <c r="AP39" s="78"/>
      <c r="AQ39" s="78"/>
      <c r="AR39" s="78"/>
      <c r="AS39" s="83"/>
    </row>
    <row r="40" spans="1:45" ht="17.25" customHeight="1" x14ac:dyDescent="0.25">
      <c r="A40" s="401" t="s">
        <v>269</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424</v>
      </c>
      <c r="AL40" s="400"/>
      <c r="AM40" s="78"/>
      <c r="AN40" s="78"/>
      <c r="AO40" s="78"/>
      <c r="AP40" s="78"/>
      <c r="AQ40" s="78"/>
      <c r="AR40" s="78"/>
      <c r="AS40" s="83"/>
    </row>
    <row r="41" spans="1:45" ht="17.25" customHeight="1" x14ac:dyDescent="0.25">
      <c r="A41" s="367" t="s">
        <v>268</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424</v>
      </c>
      <c r="AL41" s="369"/>
      <c r="AM41" s="78"/>
      <c r="AN41" s="78"/>
      <c r="AO41" s="78"/>
      <c r="AP41" s="78"/>
      <c r="AQ41" s="78"/>
      <c r="AR41" s="78"/>
      <c r="AS41" s="83"/>
    </row>
    <row r="42" spans="1:45" ht="17.25" customHeight="1" x14ac:dyDescent="0.25">
      <c r="A42" s="367" t="s">
        <v>267</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424</v>
      </c>
      <c r="AL42" s="369"/>
      <c r="AM42" s="78"/>
      <c r="AN42" s="78"/>
      <c r="AO42" s="78"/>
      <c r="AP42" s="78"/>
      <c r="AQ42" s="78"/>
      <c r="AR42" s="78"/>
      <c r="AS42" s="83"/>
    </row>
    <row r="43" spans="1:45" ht="17.25" customHeight="1" x14ac:dyDescent="0.25">
      <c r="A43" s="367" t="s">
        <v>266</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424</v>
      </c>
      <c r="AL43" s="369"/>
      <c r="AM43" s="78"/>
      <c r="AN43" s="78"/>
      <c r="AO43" s="78"/>
      <c r="AP43" s="78"/>
      <c r="AQ43" s="78"/>
      <c r="AR43" s="78"/>
      <c r="AS43" s="83"/>
    </row>
    <row r="44" spans="1:45" ht="17.25" customHeight="1" x14ac:dyDescent="0.25">
      <c r="A44" s="367" t="s">
        <v>265</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424</v>
      </c>
      <c r="AL44" s="369"/>
      <c r="AM44" s="78"/>
      <c r="AN44" s="78"/>
      <c r="AO44" s="78"/>
      <c r="AP44" s="78"/>
      <c r="AQ44" s="78"/>
      <c r="AR44" s="78"/>
      <c r="AS44" s="83"/>
    </row>
    <row r="45" spans="1:45" ht="17.25" customHeight="1" x14ac:dyDescent="0.25">
      <c r="A45" s="367" t="s">
        <v>264</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424</v>
      </c>
      <c r="AL45" s="369"/>
      <c r="AM45" s="78"/>
      <c r="AN45" s="78"/>
      <c r="AO45" s="78"/>
      <c r="AP45" s="78"/>
      <c r="AQ45" s="78"/>
      <c r="AR45" s="78"/>
      <c r="AS45" s="83"/>
    </row>
    <row r="46" spans="1:45" ht="17.25" customHeight="1" thickBot="1" x14ac:dyDescent="0.3">
      <c r="A46" s="394" t="s">
        <v>263</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424</v>
      </c>
      <c r="AL46" s="396"/>
      <c r="AM46" s="78"/>
      <c r="AN46" s="78"/>
      <c r="AO46" s="78"/>
      <c r="AP46" s="78"/>
      <c r="AQ46" s="78"/>
      <c r="AR46" s="78"/>
      <c r="AS46" s="83"/>
    </row>
    <row r="47" spans="1:45" ht="24" customHeight="1" x14ac:dyDescent="0.25">
      <c r="A47" s="397" t="s">
        <v>262</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243</v>
      </c>
      <c r="AN47" s="384"/>
      <c r="AO47" s="91" t="s">
        <v>242</v>
      </c>
      <c r="AP47" s="91" t="s">
        <v>241</v>
      </c>
      <c r="AQ47" s="83"/>
    </row>
    <row r="48" spans="1:45" ht="12" customHeight="1" x14ac:dyDescent="0.25">
      <c r="A48" s="367" t="s">
        <v>261</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424</v>
      </c>
      <c r="AL48" s="369"/>
      <c r="AM48" s="369" t="s">
        <v>424</v>
      </c>
      <c r="AN48" s="369"/>
      <c r="AO48" s="95" t="s">
        <v>424</v>
      </c>
      <c r="AP48" s="95" t="s">
        <v>424</v>
      </c>
      <c r="AQ48" s="83"/>
    </row>
    <row r="49" spans="1:43" ht="12" customHeight="1" x14ac:dyDescent="0.25">
      <c r="A49" s="367" t="s">
        <v>260</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424</v>
      </c>
      <c r="AL49" s="369"/>
      <c r="AM49" s="369" t="s">
        <v>424</v>
      </c>
      <c r="AN49" s="369"/>
      <c r="AO49" s="95" t="s">
        <v>424</v>
      </c>
      <c r="AP49" s="95" t="s">
        <v>424</v>
      </c>
      <c r="AQ49" s="83"/>
    </row>
    <row r="50" spans="1:43" ht="12" customHeight="1" thickBot="1" x14ac:dyDescent="0.3">
      <c r="A50" s="385" t="s">
        <v>259</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424</v>
      </c>
      <c r="AL50" s="393"/>
      <c r="AM50" s="393" t="s">
        <v>424</v>
      </c>
      <c r="AN50" s="393"/>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2" t="s">
        <v>258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243</v>
      </c>
      <c r="AN52" s="384"/>
      <c r="AO52" s="91" t="s">
        <v>242</v>
      </c>
      <c r="AP52" s="91" t="s">
        <v>241</v>
      </c>
      <c r="AQ52" s="83"/>
    </row>
    <row r="53" spans="1:43" ht="11.25" customHeight="1" x14ac:dyDescent="0.25">
      <c r="A53" s="391" t="s">
        <v>257</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424</v>
      </c>
      <c r="AL53" s="369"/>
      <c r="AM53" s="369" t="s">
        <v>424</v>
      </c>
      <c r="AN53" s="369"/>
      <c r="AO53" s="141" t="s">
        <v>424</v>
      </c>
      <c r="AP53" s="141" t="s">
        <v>424</v>
      </c>
      <c r="AQ53" s="83"/>
    </row>
    <row r="54" spans="1:43" ht="12" customHeight="1" x14ac:dyDescent="0.25">
      <c r="A54" s="367" t="s">
        <v>256</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424</v>
      </c>
      <c r="AL54" s="369"/>
      <c r="AM54" s="369" t="s">
        <v>424</v>
      </c>
      <c r="AN54" s="369"/>
      <c r="AO54" s="141" t="s">
        <v>424</v>
      </c>
      <c r="AP54" s="141" t="s">
        <v>424</v>
      </c>
      <c r="AQ54" s="83"/>
    </row>
    <row r="55" spans="1:43" ht="12" customHeight="1" x14ac:dyDescent="0.25">
      <c r="A55" s="367" t="s">
        <v>255</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424</v>
      </c>
      <c r="AL55" s="369"/>
      <c r="AM55" s="369" t="s">
        <v>424</v>
      </c>
      <c r="AN55" s="369"/>
      <c r="AO55" s="141" t="s">
        <v>424</v>
      </c>
      <c r="AP55" s="141" t="s">
        <v>424</v>
      </c>
      <c r="AQ55" s="83"/>
    </row>
    <row r="56" spans="1:43" ht="12" customHeight="1" thickBot="1" x14ac:dyDescent="0.3">
      <c r="A56" s="385" t="s">
        <v>254</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424</v>
      </c>
      <c r="AL56" s="387"/>
      <c r="AM56" s="387" t="s">
        <v>424</v>
      </c>
      <c r="AN56" s="387"/>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2" t="s">
        <v>253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243</v>
      </c>
      <c r="AN58" s="384"/>
      <c r="AO58" s="91" t="s">
        <v>242</v>
      </c>
      <c r="AP58" s="91" t="s">
        <v>241</v>
      </c>
      <c r="AQ58" s="83"/>
    </row>
    <row r="59" spans="1:43" ht="12.75" customHeight="1" x14ac:dyDescent="0.25">
      <c r="A59" s="388" t="s">
        <v>252</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424</v>
      </c>
      <c r="AL59" s="390"/>
      <c r="AM59" s="390" t="s">
        <v>424</v>
      </c>
      <c r="AN59" s="390"/>
      <c r="AO59" s="97" t="s">
        <v>424</v>
      </c>
      <c r="AP59" s="97" t="s">
        <v>424</v>
      </c>
      <c r="AQ59" s="89"/>
    </row>
    <row r="60" spans="1:43" ht="12" customHeight="1" x14ac:dyDescent="0.25">
      <c r="A60" s="367" t="s">
        <v>251</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424</v>
      </c>
      <c r="AL60" s="369"/>
      <c r="AM60" s="369" t="s">
        <v>424</v>
      </c>
      <c r="AN60" s="369"/>
      <c r="AO60" s="95" t="s">
        <v>424</v>
      </c>
      <c r="AP60" s="95" t="s">
        <v>424</v>
      </c>
      <c r="AQ60" s="83"/>
    </row>
    <row r="61" spans="1:43" ht="12" customHeight="1" x14ac:dyDescent="0.25">
      <c r="A61" s="367" t="s">
        <v>250</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424</v>
      </c>
      <c r="AL61" s="369"/>
      <c r="AM61" s="369" t="s">
        <v>424</v>
      </c>
      <c r="AN61" s="369"/>
      <c r="AO61" s="95" t="s">
        <v>424</v>
      </c>
      <c r="AP61" s="95" t="s">
        <v>424</v>
      </c>
      <c r="AQ61" s="83"/>
    </row>
    <row r="62" spans="1:43" ht="12" customHeight="1" x14ac:dyDescent="0.25">
      <c r="A62" s="367" t="s">
        <v>249</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424</v>
      </c>
      <c r="AL62" s="369"/>
      <c r="AM62" s="369" t="s">
        <v>424</v>
      </c>
      <c r="AN62" s="369"/>
      <c r="AO62" s="95" t="s">
        <v>424</v>
      </c>
      <c r="AP62" s="95" t="s">
        <v>424</v>
      </c>
      <c r="AQ62" s="83"/>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5"/>
      <c r="AP63" s="95"/>
      <c r="AQ63" s="83"/>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5"/>
      <c r="AP64" s="95"/>
      <c r="AQ64" s="83"/>
    </row>
    <row r="65" spans="1:43" ht="12" customHeight="1" x14ac:dyDescent="0.25">
      <c r="A65" s="367" t="s">
        <v>248</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424</v>
      </c>
      <c r="AL65" s="369"/>
      <c r="AM65" s="369" t="s">
        <v>424</v>
      </c>
      <c r="AN65" s="369"/>
      <c r="AO65" s="95" t="s">
        <v>424</v>
      </c>
      <c r="AP65" s="95" t="s">
        <v>424</v>
      </c>
      <c r="AQ65" s="83"/>
    </row>
    <row r="66" spans="1:43" ht="27.75" customHeight="1" x14ac:dyDescent="0.25">
      <c r="A66" s="371" t="s">
        <v>247</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424</v>
      </c>
      <c r="AL66" s="374"/>
      <c r="AM66" s="374" t="s">
        <v>424</v>
      </c>
      <c r="AN66" s="374"/>
      <c r="AO66" s="96" t="s">
        <v>424</v>
      </c>
      <c r="AP66" s="96" t="s">
        <v>424</v>
      </c>
      <c r="AQ66" s="89"/>
    </row>
    <row r="67" spans="1:43" ht="11.25" customHeight="1" x14ac:dyDescent="0.25">
      <c r="A67" s="367" t="s">
        <v>239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424</v>
      </c>
      <c r="AL67" s="369"/>
      <c r="AM67" s="369" t="s">
        <v>424</v>
      </c>
      <c r="AN67" s="369"/>
      <c r="AO67" s="95" t="s">
        <v>424</v>
      </c>
      <c r="AP67" s="95" t="s">
        <v>424</v>
      </c>
      <c r="AQ67" s="83"/>
    </row>
    <row r="68" spans="1:43" ht="25.5" customHeight="1" x14ac:dyDescent="0.25">
      <c r="A68" s="371" t="s">
        <v>240</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424</v>
      </c>
      <c r="AL68" s="374"/>
      <c r="AM68" s="374" t="s">
        <v>424</v>
      </c>
      <c r="AN68" s="374"/>
      <c r="AO68" s="96" t="s">
        <v>424</v>
      </c>
      <c r="AP68" s="96" t="s">
        <v>424</v>
      </c>
      <c r="AQ68" s="89"/>
    </row>
    <row r="69" spans="1:43" ht="12" customHeight="1" x14ac:dyDescent="0.25">
      <c r="A69" s="367" t="s">
        <v>238</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424</v>
      </c>
      <c r="AL69" s="369"/>
      <c r="AM69" s="369" t="s">
        <v>424</v>
      </c>
      <c r="AN69" s="369"/>
      <c r="AO69" s="95" t="s">
        <v>424</v>
      </c>
      <c r="AP69" s="95" t="s">
        <v>424</v>
      </c>
      <c r="AQ69" s="83"/>
    </row>
    <row r="70" spans="1:43" ht="12.75" customHeight="1" x14ac:dyDescent="0.25">
      <c r="A70" s="376" t="s">
        <v>246</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424</v>
      </c>
      <c r="AL70" s="374"/>
      <c r="AM70" s="374" t="s">
        <v>424</v>
      </c>
      <c r="AN70" s="374"/>
      <c r="AO70" s="96" t="s">
        <v>424</v>
      </c>
      <c r="AP70" s="96" t="s">
        <v>424</v>
      </c>
      <c r="AQ70" s="89"/>
    </row>
    <row r="71" spans="1:43" ht="12" customHeight="1" x14ac:dyDescent="0.25">
      <c r="A71" s="367" t="s">
        <v>237</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424</v>
      </c>
      <c r="AL71" s="369"/>
      <c r="AM71" s="369" t="s">
        <v>424</v>
      </c>
      <c r="AN71" s="369"/>
      <c r="AO71" s="95" t="s">
        <v>424</v>
      </c>
      <c r="AP71" s="95" t="s">
        <v>424</v>
      </c>
      <c r="AQ71" s="83"/>
    </row>
    <row r="72" spans="1:43" ht="12.75" customHeight="1" thickBot="1" x14ac:dyDescent="0.3">
      <c r="A72" s="378" t="s">
        <v>245</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424</v>
      </c>
      <c r="AL72" s="381"/>
      <c r="AM72" s="381" t="s">
        <v>424</v>
      </c>
      <c r="AN72" s="381"/>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2" t="s">
        <v>244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243</v>
      </c>
      <c r="AN74" s="384"/>
      <c r="AO74" s="91" t="s">
        <v>242</v>
      </c>
      <c r="AP74" s="91" t="s">
        <v>241</v>
      </c>
      <c r="AQ74" s="83"/>
    </row>
    <row r="75" spans="1:43" ht="25.5" customHeight="1" x14ac:dyDescent="0.25">
      <c r="A75" s="371" t="s">
        <v>240</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424</v>
      </c>
      <c r="AL75" s="374"/>
      <c r="AM75" s="375" t="s">
        <v>424</v>
      </c>
      <c r="AN75" s="375"/>
      <c r="AO75" s="87" t="s">
        <v>424</v>
      </c>
      <c r="AP75" s="87" t="s">
        <v>424</v>
      </c>
      <c r="AQ75" s="89"/>
    </row>
    <row r="76" spans="1:43" ht="12" customHeight="1" x14ac:dyDescent="0.25">
      <c r="A76" s="367" t="s">
        <v>239</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424</v>
      </c>
      <c r="AL76" s="369"/>
      <c r="AM76" s="370" t="s">
        <v>424</v>
      </c>
      <c r="AN76" s="370"/>
      <c r="AO76" s="90" t="s">
        <v>424</v>
      </c>
      <c r="AP76" s="90" t="s">
        <v>424</v>
      </c>
      <c r="AQ76" s="83"/>
    </row>
    <row r="77" spans="1:43" ht="12" customHeight="1" x14ac:dyDescent="0.25">
      <c r="A77" s="367" t="s">
        <v>238</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424</v>
      </c>
      <c r="AL77" s="369"/>
      <c r="AM77" s="370" t="s">
        <v>424</v>
      </c>
      <c r="AN77" s="370"/>
      <c r="AO77" s="90" t="s">
        <v>424</v>
      </c>
      <c r="AP77" s="90" t="s">
        <v>424</v>
      </c>
      <c r="AQ77" s="83"/>
    </row>
    <row r="78" spans="1:43" ht="12" customHeight="1" x14ac:dyDescent="0.25">
      <c r="A78" s="367" t="s">
        <v>237</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424</v>
      </c>
      <c r="AL78" s="369"/>
      <c r="AM78" s="370" t="s">
        <v>424</v>
      </c>
      <c r="AN78" s="370"/>
      <c r="AO78" s="90" t="s">
        <v>424</v>
      </c>
      <c r="AP78" s="90" t="s">
        <v>424</v>
      </c>
      <c r="AQ78" s="83"/>
    </row>
    <row r="79" spans="1:43" ht="12" customHeight="1" x14ac:dyDescent="0.25">
      <c r="A79" s="367" t="s">
        <v>236</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424</v>
      </c>
      <c r="AL79" s="369"/>
      <c r="AM79" s="370" t="s">
        <v>424</v>
      </c>
      <c r="AN79" s="370"/>
      <c r="AO79" s="90" t="s">
        <v>424</v>
      </c>
      <c r="AP79" s="90" t="s">
        <v>424</v>
      </c>
      <c r="AQ79" s="83"/>
    </row>
    <row r="80" spans="1:43" ht="12" customHeight="1" x14ac:dyDescent="0.25">
      <c r="A80" s="367" t="s">
        <v>235</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424</v>
      </c>
      <c r="AL80" s="369"/>
      <c r="AM80" s="370" t="s">
        <v>424</v>
      </c>
      <c r="AN80" s="370"/>
      <c r="AO80" s="90" t="s">
        <v>424</v>
      </c>
      <c r="AP80" s="90" t="s">
        <v>424</v>
      </c>
      <c r="AQ80" s="83"/>
    </row>
    <row r="81" spans="1:45" ht="12.75" customHeight="1" x14ac:dyDescent="0.25">
      <c r="A81" s="367" t="s">
        <v>234</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424</v>
      </c>
      <c r="AL81" s="369"/>
      <c r="AM81" s="370" t="s">
        <v>424</v>
      </c>
      <c r="AN81" s="370"/>
      <c r="AO81" s="90" t="s">
        <v>424</v>
      </c>
      <c r="AP81" s="90" t="s">
        <v>424</v>
      </c>
      <c r="AQ81" s="83"/>
    </row>
    <row r="82" spans="1:45" ht="12.75" customHeight="1" x14ac:dyDescent="0.25">
      <c r="A82" s="367" t="s">
        <v>233</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424</v>
      </c>
      <c r="AL82" s="369"/>
      <c r="AM82" s="370" t="s">
        <v>424</v>
      </c>
      <c r="AN82" s="370"/>
      <c r="AO82" s="90" t="s">
        <v>424</v>
      </c>
      <c r="AP82" s="90" t="s">
        <v>424</v>
      </c>
      <c r="AQ82" s="83"/>
    </row>
    <row r="83" spans="1:45" ht="12" customHeight="1" x14ac:dyDescent="0.25">
      <c r="A83" s="376" t="s">
        <v>232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424</v>
      </c>
      <c r="AL83" s="374"/>
      <c r="AM83" s="375" t="s">
        <v>424</v>
      </c>
      <c r="AN83" s="375"/>
      <c r="AO83" s="87" t="s">
        <v>424</v>
      </c>
      <c r="AP83" s="87" t="s">
        <v>424</v>
      </c>
      <c r="AQ83" s="89"/>
    </row>
    <row r="84" spans="1:45" ht="12" customHeight="1" x14ac:dyDescent="0.25">
      <c r="A84" s="376" t="s">
        <v>231</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424</v>
      </c>
      <c r="AL84" s="374"/>
      <c r="AM84" s="375" t="s">
        <v>424</v>
      </c>
      <c r="AN84" s="375"/>
      <c r="AO84" s="87" t="s">
        <v>424</v>
      </c>
      <c r="AP84" s="87" t="s">
        <v>424</v>
      </c>
      <c r="AQ84" s="89"/>
    </row>
    <row r="85" spans="1:45" ht="12" customHeight="1" x14ac:dyDescent="0.25">
      <c r="A85" s="367" t="s">
        <v>230</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424</v>
      </c>
      <c r="AL85" s="369"/>
      <c r="AM85" s="370" t="s">
        <v>424</v>
      </c>
      <c r="AN85" s="370"/>
      <c r="AO85" s="90" t="s">
        <v>424</v>
      </c>
      <c r="AP85" s="90" t="s">
        <v>424</v>
      </c>
      <c r="AQ85" s="77"/>
    </row>
    <row r="86" spans="1:45" ht="27.75" customHeight="1" x14ac:dyDescent="0.25">
      <c r="A86" s="371" t="s">
        <v>229</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424</v>
      </c>
      <c r="AL86" s="374"/>
      <c r="AM86" s="375" t="s">
        <v>424</v>
      </c>
      <c r="AN86" s="375"/>
      <c r="AO86" s="87" t="s">
        <v>424</v>
      </c>
      <c r="AP86" s="87" t="s">
        <v>424</v>
      </c>
      <c r="AQ86" s="89"/>
    </row>
    <row r="87" spans="1:45" x14ac:dyDescent="0.25">
      <c r="A87" s="371" t="s">
        <v>228</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424</v>
      </c>
      <c r="AL87" s="374"/>
      <c r="AM87" s="375" t="s">
        <v>424</v>
      </c>
      <c r="AN87" s="375"/>
      <c r="AO87" s="87" t="s">
        <v>424</v>
      </c>
      <c r="AP87" s="87" t="s">
        <v>424</v>
      </c>
      <c r="AQ87" s="89"/>
    </row>
    <row r="88" spans="1:45" ht="14.25" customHeight="1" x14ac:dyDescent="0.25">
      <c r="A88" s="360" t="s">
        <v>227</v>
      </c>
      <c r="B88" s="361"/>
      <c r="C88" s="361"/>
      <c r="D88" s="36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3" t="s">
        <v>424</v>
      </c>
      <c r="AL88" s="364"/>
      <c r="AM88" s="365" t="s">
        <v>424</v>
      </c>
      <c r="AN88" s="366"/>
      <c r="AO88" s="87" t="s">
        <v>424</v>
      </c>
      <c r="AP88" s="87" t="s">
        <v>424</v>
      </c>
      <c r="AQ88" s="89"/>
    </row>
    <row r="89" spans="1:45" x14ac:dyDescent="0.25">
      <c r="A89" s="360" t="s">
        <v>226</v>
      </c>
      <c r="B89" s="361"/>
      <c r="C89" s="361"/>
      <c r="D89" s="36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3" t="s">
        <v>424</v>
      </c>
      <c r="AL89" s="364"/>
      <c r="AM89" s="365" t="s">
        <v>424</v>
      </c>
      <c r="AN89" s="36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6" t="s">
        <v>424</v>
      </c>
      <c r="AL90" s="357"/>
      <c r="AM90" s="358" t="s">
        <v>424</v>
      </c>
      <c r="AN90" s="35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6"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8" t="str">
        <f>'1. паспорт местоположение'!$A$5</f>
        <v>Год раскрытия информации: 2025 год</v>
      </c>
      <c r="B5" s="428"/>
      <c r="C5" s="428"/>
      <c r="D5" s="428"/>
      <c r="E5" s="428"/>
      <c r="F5" s="428"/>
      <c r="G5" s="428"/>
      <c r="H5" s="428"/>
      <c r="I5" s="428"/>
      <c r="J5" s="428"/>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421</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M_00.0020.000020</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3" t="s">
        <v>388</v>
      </c>
      <c r="B19" s="433"/>
      <c r="C19" s="433"/>
      <c r="D19" s="433"/>
      <c r="E19" s="433"/>
      <c r="F19" s="433"/>
      <c r="G19" s="433"/>
      <c r="H19" s="433"/>
      <c r="I19" s="433"/>
      <c r="J19" s="433"/>
    </row>
    <row r="20" spans="1:14" x14ac:dyDescent="0.25">
      <c r="A20" s="241"/>
      <c r="B20" s="241"/>
    </row>
    <row r="21" spans="1:14" ht="28.5" customHeight="1" x14ac:dyDescent="0.25">
      <c r="A21" s="429" t="s">
        <v>189</v>
      </c>
      <c r="B21" s="429" t="s">
        <v>188</v>
      </c>
      <c r="C21" s="434" t="s">
        <v>345</v>
      </c>
      <c r="D21" s="434"/>
      <c r="E21" s="434"/>
      <c r="F21" s="434"/>
      <c r="G21" s="429" t="s">
        <v>187</v>
      </c>
      <c r="H21" s="435" t="s">
        <v>347</v>
      </c>
      <c r="I21" s="429" t="s">
        <v>186</v>
      </c>
      <c r="J21" s="430" t="s">
        <v>346</v>
      </c>
    </row>
    <row r="22" spans="1:14" ht="58.5" customHeight="1" x14ac:dyDescent="0.25">
      <c r="A22" s="429"/>
      <c r="B22" s="429"/>
      <c r="C22" s="431" t="s">
        <v>443</v>
      </c>
      <c r="D22" s="431"/>
      <c r="E22" s="437" t="s">
        <v>11</v>
      </c>
      <c r="F22" s="438"/>
      <c r="G22" s="429"/>
      <c r="H22" s="436"/>
      <c r="I22" s="429"/>
      <c r="J22" s="430"/>
    </row>
    <row r="23" spans="1:14" ht="31.5" x14ac:dyDescent="0.25">
      <c r="A23" s="429"/>
      <c r="B23" s="429"/>
      <c r="C23" s="242" t="s">
        <v>185</v>
      </c>
      <c r="D23" s="242" t="s">
        <v>184</v>
      </c>
      <c r="E23" s="242" t="s">
        <v>185</v>
      </c>
      <c r="F23" s="242" t="s">
        <v>184</v>
      </c>
      <c r="G23" s="429"/>
      <c r="H23" s="431"/>
      <c r="I23" s="429"/>
      <c r="J23" s="430"/>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45000</v>
      </c>
      <c r="D25" s="285">
        <v>45654</v>
      </c>
      <c r="E25" s="285">
        <v>45000</v>
      </c>
      <c r="F25" s="285">
        <v>45654</v>
      </c>
      <c r="G25" s="286">
        <v>1</v>
      </c>
      <c r="H25" s="286">
        <v>0</v>
      </c>
      <c r="I25" s="280" t="s">
        <v>610</v>
      </c>
      <c r="J25" s="280" t="s">
        <v>424</v>
      </c>
      <c r="L25" s="246"/>
      <c r="N25" s="238" t="str">
        <f>CONCATENATE($A$12,A25)</f>
        <v>M_00.0020.0000201</v>
      </c>
    </row>
    <row r="26" spans="1:14" x14ac:dyDescent="0.25">
      <c r="A26" s="281" t="s">
        <v>450</v>
      </c>
      <c r="B26" s="281" t="s">
        <v>451</v>
      </c>
      <c r="C26" s="285" t="s">
        <v>424</v>
      </c>
      <c r="D26" s="285" t="s">
        <v>424</v>
      </c>
      <c r="E26" s="285" t="s">
        <v>424</v>
      </c>
      <c r="F26" s="285" t="s">
        <v>424</v>
      </c>
      <c r="G26" s="286" t="s">
        <v>424</v>
      </c>
      <c r="H26" s="286" t="s">
        <v>424</v>
      </c>
      <c r="I26" s="280" t="s">
        <v>518</v>
      </c>
      <c r="J26" s="281" t="s">
        <v>424</v>
      </c>
      <c r="N26" s="238" t="str">
        <f t="shared" ref="N26:N54" si="0">CONCATENATE($A$12,A26)</f>
        <v>M_00.0020.0000201.1.</v>
      </c>
    </row>
    <row r="27" spans="1:14" x14ac:dyDescent="0.25">
      <c r="A27" s="281" t="s">
        <v>452</v>
      </c>
      <c r="B27" s="281" t="s">
        <v>453</v>
      </c>
      <c r="C27" s="285" t="s">
        <v>424</v>
      </c>
      <c r="D27" s="285" t="s">
        <v>424</v>
      </c>
      <c r="E27" s="285" t="s">
        <v>424</v>
      </c>
      <c r="F27" s="285" t="s">
        <v>424</v>
      </c>
      <c r="G27" s="286" t="s">
        <v>424</v>
      </c>
      <c r="H27" s="286" t="s">
        <v>424</v>
      </c>
      <c r="I27" s="280" t="s">
        <v>518</v>
      </c>
      <c r="J27" s="281" t="s">
        <v>424</v>
      </c>
      <c r="N27" s="238" t="str">
        <f t="shared" si="0"/>
        <v>M_00.0020.0000201.2.</v>
      </c>
    </row>
    <row r="28" spans="1:14" ht="31.5" x14ac:dyDescent="0.25">
      <c r="A28" s="281" t="s">
        <v>454</v>
      </c>
      <c r="B28" s="281" t="s">
        <v>455</v>
      </c>
      <c r="C28" s="285" t="s">
        <v>424</v>
      </c>
      <c r="D28" s="285" t="s">
        <v>424</v>
      </c>
      <c r="E28" s="285" t="s">
        <v>424</v>
      </c>
      <c r="F28" s="285" t="s">
        <v>424</v>
      </c>
      <c r="G28" s="286" t="s">
        <v>424</v>
      </c>
      <c r="H28" s="286" t="s">
        <v>424</v>
      </c>
      <c r="I28" s="280" t="s">
        <v>518</v>
      </c>
      <c r="J28" s="281" t="s">
        <v>424</v>
      </c>
      <c r="N28" s="238" t="str">
        <f t="shared" si="0"/>
        <v>M_00.0020.0000201.2.1.</v>
      </c>
    </row>
    <row r="29" spans="1:14" x14ac:dyDescent="0.25">
      <c r="A29" s="281" t="s">
        <v>456</v>
      </c>
      <c r="B29" s="281" t="s">
        <v>457</v>
      </c>
      <c r="C29" s="285" t="s">
        <v>424</v>
      </c>
      <c r="D29" s="285" t="s">
        <v>424</v>
      </c>
      <c r="E29" s="285" t="s">
        <v>424</v>
      </c>
      <c r="F29" s="285" t="s">
        <v>424</v>
      </c>
      <c r="G29" s="286" t="s">
        <v>424</v>
      </c>
      <c r="H29" s="286" t="s">
        <v>424</v>
      </c>
      <c r="I29" s="280" t="s">
        <v>518</v>
      </c>
      <c r="J29" s="281" t="s">
        <v>424</v>
      </c>
      <c r="N29" s="238" t="str">
        <f t="shared" si="0"/>
        <v>M_00.0020.0000201.3.</v>
      </c>
    </row>
    <row r="30" spans="1:14" x14ac:dyDescent="0.25">
      <c r="A30" s="281" t="s">
        <v>458</v>
      </c>
      <c r="B30" s="281" t="s">
        <v>459</v>
      </c>
      <c r="C30" s="285" t="s">
        <v>424</v>
      </c>
      <c r="D30" s="285" t="s">
        <v>424</v>
      </c>
      <c r="E30" s="285" t="s">
        <v>424</v>
      </c>
      <c r="F30" s="285" t="s">
        <v>424</v>
      </c>
      <c r="G30" s="286" t="s">
        <v>424</v>
      </c>
      <c r="H30" s="286" t="s">
        <v>424</v>
      </c>
      <c r="I30" s="280" t="s">
        <v>518</v>
      </c>
      <c r="J30" s="281" t="s">
        <v>424</v>
      </c>
      <c r="N30" s="238" t="str">
        <f t="shared" si="0"/>
        <v>M_00.0020.0000201.4.</v>
      </c>
    </row>
    <row r="31" spans="1:14" x14ac:dyDescent="0.25">
      <c r="A31" s="281" t="s">
        <v>460</v>
      </c>
      <c r="B31" s="281" t="s">
        <v>461</v>
      </c>
      <c r="C31" s="285">
        <v>45000</v>
      </c>
      <c r="D31" s="285">
        <v>45041</v>
      </c>
      <c r="E31" s="285">
        <v>45000</v>
      </c>
      <c r="F31" s="285">
        <v>45041</v>
      </c>
      <c r="G31" s="286">
        <v>1</v>
      </c>
      <c r="H31" s="286" t="s">
        <v>652</v>
      </c>
      <c r="I31" s="280" t="s">
        <v>518</v>
      </c>
      <c r="J31" s="281" t="s">
        <v>424</v>
      </c>
      <c r="N31" s="238" t="str">
        <f t="shared" si="0"/>
        <v>M_00.0020.0000201.5.</v>
      </c>
    </row>
    <row r="32" spans="1:14" x14ac:dyDescent="0.25">
      <c r="A32" s="281" t="s">
        <v>462</v>
      </c>
      <c r="B32" s="281" t="s">
        <v>463</v>
      </c>
      <c r="C32" s="285">
        <v>45290</v>
      </c>
      <c r="D32" s="285">
        <v>45646</v>
      </c>
      <c r="E32" s="285">
        <v>45290</v>
      </c>
      <c r="F32" s="285">
        <v>45646</v>
      </c>
      <c r="G32" s="286">
        <v>1</v>
      </c>
      <c r="H32" s="286" t="s">
        <v>652</v>
      </c>
      <c r="I32" s="280" t="s">
        <v>518</v>
      </c>
      <c r="J32" s="281" t="s">
        <v>424</v>
      </c>
      <c r="N32" s="238" t="str">
        <f t="shared" si="0"/>
        <v>M_00.0020.0000201.6.</v>
      </c>
    </row>
    <row r="33" spans="1:14" ht="31.5" x14ac:dyDescent="0.25">
      <c r="A33" s="281" t="s">
        <v>464</v>
      </c>
      <c r="B33" s="281" t="s">
        <v>465</v>
      </c>
      <c r="C33" s="285" t="s">
        <v>424</v>
      </c>
      <c r="D33" s="285" t="s">
        <v>424</v>
      </c>
      <c r="E33" s="285" t="s">
        <v>424</v>
      </c>
      <c r="F33" s="285" t="s">
        <v>424</v>
      </c>
      <c r="G33" s="286" t="s">
        <v>424</v>
      </c>
      <c r="H33" s="286" t="s">
        <v>424</v>
      </c>
      <c r="I33" s="280" t="s">
        <v>518</v>
      </c>
      <c r="J33" s="281" t="s">
        <v>424</v>
      </c>
      <c r="N33" s="238" t="str">
        <f t="shared" si="0"/>
        <v>M_00.0020.0000201.7.</v>
      </c>
    </row>
    <row r="34" spans="1:14" ht="31.5" x14ac:dyDescent="0.25">
      <c r="A34" s="281" t="s">
        <v>466</v>
      </c>
      <c r="B34" s="281" t="s">
        <v>467</v>
      </c>
      <c r="C34" s="285" t="s">
        <v>424</v>
      </c>
      <c r="D34" s="285" t="s">
        <v>424</v>
      </c>
      <c r="E34" s="285" t="s">
        <v>424</v>
      </c>
      <c r="F34" s="285" t="s">
        <v>424</v>
      </c>
      <c r="G34" s="286" t="s">
        <v>424</v>
      </c>
      <c r="H34" s="286" t="s">
        <v>424</v>
      </c>
      <c r="I34" s="280" t="s">
        <v>518</v>
      </c>
      <c r="J34" s="281" t="s">
        <v>424</v>
      </c>
      <c r="N34" s="238" t="str">
        <f t="shared" si="0"/>
        <v>M_00.0020.0000201.8.</v>
      </c>
    </row>
    <row r="35" spans="1:14" x14ac:dyDescent="0.25">
      <c r="A35" s="281" t="s">
        <v>468</v>
      </c>
      <c r="B35" s="281" t="s">
        <v>469</v>
      </c>
      <c r="C35" s="285">
        <v>45624</v>
      </c>
      <c r="D35" s="285">
        <v>45654</v>
      </c>
      <c r="E35" s="285">
        <v>45624</v>
      </c>
      <c r="F35" s="285">
        <v>45654</v>
      </c>
      <c r="G35" s="286">
        <v>1</v>
      </c>
      <c r="H35" s="286" t="s">
        <v>652</v>
      </c>
      <c r="I35" s="280" t="s">
        <v>518</v>
      </c>
      <c r="J35" s="281" t="s">
        <v>424</v>
      </c>
      <c r="N35" s="238" t="str">
        <f t="shared" si="0"/>
        <v>M_00.0020.0000201.9.</v>
      </c>
    </row>
    <row r="36" spans="1:14" x14ac:dyDescent="0.25">
      <c r="A36" s="281" t="s">
        <v>470</v>
      </c>
      <c r="B36" s="281" t="s">
        <v>471</v>
      </c>
      <c r="C36" s="285" t="s">
        <v>424</v>
      </c>
      <c r="D36" s="285" t="s">
        <v>424</v>
      </c>
      <c r="E36" s="285" t="s">
        <v>424</v>
      </c>
      <c r="F36" s="285" t="s">
        <v>424</v>
      </c>
      <c r="G36" s="286" t="s">
        <v>424</v>
      </c>
      <c r="H36" s="286" t="s">
        <v>424</v>
      </c>
      <c r="I36" s="280" t="s">
        <v>518</v>
      </c>
      <c r="J36" s="281" t="s">
        <v>424</v>
      </c>
      <c r="N36" s="238" t="str">
        <f t="shared" si="0"/>
        <v>M_00.0020.0000201.10.</v>
      </c>
    </row>
    <row r="37" spans="1:14" x14ac:dyDescent="0.25">
      <c r="A37" s="281" t="s">
        <v>472</v>
      </c>
      <c r="B37" s="281" t="s">
        <v>473</v>
      </c>
      <c r="C37" s="285">
        <v>45000</v>
      </c>
      <c r="D37" s="285">
        <v>45646</v>
      </c>
      <c r="E37" s="285">
        <v>45000</v>
      </c>
      <c r="F37" s="285">
        <v>45646</v>
      </c>
      <c r="G37" s="286">
        <v>1</v>
      </c>
      <c r="H37" s="286" t="s">
        <v>652</v>
      </c>
      <c r="I37" s="280" t="s">
        <v>518</v>
      </c>
      <c r="J37" s="281" t="s">
        <v>424</v>
      </c>
      <c r="N37" s="238" t="str">
        <f t="shared" si="0"/>
        <v>M_00.0020.0000201.11.</v>
      </c>
    </row>
    <row r="38" spans="1:14" x14ac:dyDescent="0.25">
      <c r="A38" s="280">
        <v>2</v>
      </c>
      <c r="B38" s="280" t="s">
        <v>509</v>
      </c>
      <c r="C38" s="285">
        <v>45000</v>
      </c>
      <c r="D38" s="285">
        <v>46476</v>
      </c>
      <c r="E38" s="285">
        <v>45000</v>
      </c>
      <c r="F38" s="285">
        <v>45749</v>
      </c>
      <c r="G38" s="286">
        <v>0.65</v>
      </c>
      <c r="H38" s="286">
        <v>0.5</v>
      </c>
      <c r="I38" s="280" t="s">
        <v>610</v>
      </c>
      <c r="J38" s="280" t="s">
        <v>424</v>
      </c>
      <c r="N38" s="238" t="str">
        <f t="shared" si="0"/>
        <v>M_00.0020.0000202</v>
      </c>
    </row>
    <row r="39" spans="1:14" ht="173.25" customHeight="1" x14ac:dyDescent="0.25">
      <c r="A39" s="282" t="s">
        <v>474</v>
      </c>
      <c r="B39" s="281" t="s">
        <v>475</v>
      </c>
      <c r="C39" s="285">
        <v>45022</v>
      </c>
      <c r="D39" s="285">
        <v>45749</v>
      </c>
      <c r="E39" s="285">
        <v>45022</v>
      </c>
      <c r="F39" s="285">
        <v>45749</v>
      </c>
      <c r="G39" s="286">
        <v>1</v>
      </c>
      <c r="H39" s="286" t="s">
        <v>653</v>
      </c>
      <c r="I39" s="280" t="s">
        <v>611</v>
      </c>
      <c r="J39" s="281" t="s">
        <v>424</v>
      </c>
      <c r="N39" s="238" t="str">
        <f t="shared" si="0"/>
        <v>M_00.0020.0000202.1.</v>
      </c>
    </row>
    <row r="40" spans="1:14" ht="141.75" x14ac:dyDescent="0.25">
      <c r="A40" s="282" t="s">
        <v>476</v>
      </c>
      <c r="B40" s="281" t="s">
        <v>477</v>
      </c>
      <c r="C40" s="285">
        <v>45000</v>
      </c>
      <c r="D40" s="285">
        <v>46476</v>
      </c>
      <c r="E40" s="285">
        <v>45000</v>
      </c>
      <c r="F40" s="285" t="s">
        <v>424</v>
      </c>
      <c r="G40" s="286" t="s">
        <v>649</v>
      </c>
      <c r="H40" s="286" t="s">
        <v>652</v>
      </c>
      <c r="I40" s="280" t="s">
        <v>611</v>
      </c>
      <c r="J40" s="281" t="s">
        <v>424</v>
      </c>
      <c r="N40" s="238" t="str">
        <f t="shared" si="0"/>
        <v>M_00.0020.0000202.2.</v>
      </c>
    </row>
    <row r="41" spans="1:14" x14ac:dyDescent="0.25">
      <c r="A41" s="280">
        <v>3</v>
      </c>
      <c r="B41" s="280" t="s">
        <v>478</v>
      </c>
      <c r="C41" s="285">
        <v>45288</v>
      </c>
      <c r="D41" s="285">
        <v>46688</v>
      </c>
      <c r="E41" s="285">
        <v>45288</v>
      </c>
      <c r="F41" s="285" t="s">
        <v>424</v>
      </c>
      <c r="G41" s="286">
        <v>0.48750000000000004</v>
      </c>
      <c r="H41" s="286">
        <v>0</v>
      </c>
      <c r="I41" s="280" t="s">
        <v>610</v>
      </c>
      <c r="J41" s="280" t="s">
        <v>424</v>
      </c>
      <c r="N41" s="238" t="str">
        <f t="shared" si="0"/>
        <v>M_00.0020.0000203</v>
      </c>
    </row>
    <row r="42" spans="1:14" ht="141.75" x14ac:dyDescent="0.25">
      <c r="A42" s="281" t="s">
        <v>479</v>
      </c>
      <c r="B42" s="281" t="s">
        <v>480</v>
      </c>
      <c r="C42" s="285">
        <v>45388</v>
      </c>
      <c r="D42" s="285">
        <v>46507</v>
      </c>
      <c r="E42" s="285">
        <v>45388</v>
      </c>
      <c r="F42" s="285" t="s">
        <v>424</v>
      </c>
      <c r="G42" s="286" t="s">
        <v>650</v>
      </c>
      <c r="H42" s="286" t="s">
        <v>652</v>
      </c>
      <c r="I42" s="280" t="s">
        <v>611</v>
      </c>
      <c r="J42" s="281" t="s">
        <v>424</v>
      </c>
      <c r="N42" s="238" t="str">
        <f t="shared" si="0"/>
        <v>M_00.0020.0000203.1.</v>
      </c>
    </row>
    <row r="43" spans="1:14" ht="141.75" x14ac:dyDescent="0.25">
      <c r="A43" s="281" t="s">
        <v>481</v>
      </c>
      <c r="B43" s="281" t="s">
        <v>482</v>
      </c>
      <c r="C43" s="285">
        <v>45288</v>
      </c>
      <c r="D43" s="285">
        <v>46476</v>
      </c>
      <c r="E43" s="285">
        <v>45288</v>
      </c>
      <c r="F43" s="285" t="s">
        <v>424</v>
      </c>
      <c r="G43" s="286" t="s">
        <v>651</v>
      </c>
      <c r="H43" s="286" t="s">
        <v>652</v>
      </c>
      <c r="I43" s="280" t="s">
        <v>611</v>
      </c>
      <c r="J43" s="281" t="s">
        <v>424</v>
      </c>
      <c r="N43" s="238" t="str">
        <f t="shared" si="0"/>
        <v>M_00.0020.0000203.2.</v>
      </c>
    </row>
    <row r="44" spans="1:14" ht="141.75" x14ac:dyDescent="0.25">
      <c r="A44" s="281" t="s">
        <v>483</v>
      </c>
      <c r="B44" s="281" t="s">
        <v>484</v>
      </c>
      <c r="C44" s="285">
        <v>45388</v>
      </c>
      <c r="D44" s="285">
        <v>46658</v>
      </c>
      <c r="E44" s="285">
        <v>45388</v>
      </c>
      <c r="F44" s="285" t="s">
        <v>424</v>
      </c>
      <c r="G44" s="286" t="s">
        <v>650</v>
      </c>
      <c r="H44" s="286" t="s">
        <v>652</v>
      </c>
      <c r="I44" s="280" t="s">
        <v>611</v>
      </c>
      <c r="J44" s="281" t="s">
        <v>424</v>
      </c>
      <c r="N44" s="238" t="str">
        <f t="shared" si="0"/>
        <v>M_00.0020.0000203.3.</v>
      </c>
    </row>
    <row r="45" spans="1:14" ht="31.5" x14ac:dyDescent="0.25">
      <c r="A45" s="281" t="s">
        <v>485</v>
      </c>
      <c r="B45" s="281" t="s">
        <v>486</v>
      </c>
      <c r="C45" s="285" t="s">
        <v>424</v>
      </c>
      <c r="D45" s="285" t="s">
        <v>424</v>
      </c>
      <c r="E45" s="285" t="s">
        <v>424</v>
      </c>
      <c r="F45" s="285" t="s">
        <v>424</v>
      </c>
      <c r="G45" s="286" t="s">
        <v>424</v>
      </c>
      <c r="H45" s="286" t="s">
        <v>424</v>
      </c>
      <c r="I45" s="280" t="s">
        <v>518</v>
      </c>
      <c r="J45" s="281" t="s">
        <v>424</v>
      </c>
      <c r="N45" s="238" t="str">
        <f t="shared" si="0"/>
        <v>M_00.0020.0000203.4.</v>
      </c>
    </row>
    <row r="46" spans="1:14" ht="63" x14ac:dyDescent="0.25">
      <c r="A46" s="281" t="s">
        <v>487</v>
      </c>
      <c r="B46" s="281" t="s">
        <v>488</v>
      </c>
      <c r="C46" s="285" t="s">
        <v>424</v>
      </c>
      <c r="D46" s="285" t="s">
        <v>424</v>
      </c>
      <c r="E46" s="285" t="s">
        <v>424</v>
      </c>
      <c r="F46" s="285" t="s">
        <v>424</v>
      </c>
      <c r="G46" s="286" t="s">
        <v>424</v>
      </c>
      <c r="H46" s="286" t="s">
        <v>424</v>
      </c>
      <c r="I46" s="280" t="s">
        <v>518</v>
      </c>
      <c r="J46" s="281" t="s">
        <v>424</v>
      </c>
      <c r="N46" s="238" t="str">
        <f t="shared" si="0"/>
        <v>M_00.0020.0000203.5.</v>
      </c>
    </row>
    <row r="47" spans="1:14" ht="141.75" x14ac:dyDescent="0.25">
      <c r="A47" s="281" t="s">
        <v>489</v>
      </c>
      <c r="B47" s="281" t="s">
        <v>490</v>
      </c>
      <c r="C47" s="285" t="s">
        <v>424</v>
      </c>
      <c r="D47" s="285" t="s">
        <v>424</v>
      </c>
      <c r="E47" s="285">
        <v>45388</v>
      </c>
      <c r="F47" s="285" t="s">
        <v>424</v>
      </c>
      <c r="G47" s="286" t="s">
        <v>650</v>
      </c>
      <c r="H47" s="286" t="s">
        <v>652</v>
      </c>
      <c r="I47" s="280" t="s">
        <v>611</v>
      </c>
      <c r="J47" s="281" t="s">
        <v>424</v>
      </c>
      <c r="N47" s="238" t="str">
        <f t="shared" si="0"/>
        <v>M_00.0020.0000203.6.</v>
      </c>
    </row>
    <row r="48" spans="1:14" x14ac:dyDescent="0.25">
      <c r="A48" s="280">
        <v>4</v>
      </c>
      <c r="B48" s="280" t="s">
        <v>491</v>
      </c>
      <c r="C48" s="285">
        <v>45603</v>
      </c>
      <c r="D48" s="285">
        <v>46722</v>
      </c>
      <c r="E48" s="285">
        <v>45534</v>
      </c>
      <c r="F48" s="285" t="s">
        <v>424</v>
      </c>
      <c r="G48" s="286" t="s">
        <v>424</v>
      </c>
      <c r="H48" s="286" t="s">
        <v>424</v>
      </c>
      <c r="I48" s="280" t="s">
        <v>610</v>
      </c>
      <c r="J48" s="280" t="s">
        <v>424</v>
      </c>
      <c r="N48" s="238" t="str">
        <f t="shared" si="0"/>
        <v>M_00.0020.0000204</v>
      </c>
    </row>
    <row r="49" spans="1:14" ht="141.75" x14ac:dyDescent="0.25">
      <c r="A49" s="281" t="s">
        <v>492</v>
      </c>
      <c r="B49" s="281" t="s">
        <v>493</v>
      </c>
      <c r="C49" s="285">
        <v>45603</v>
      </c>
      <c r="D49" s="285">
        <v>46716</v>
      </c>
      <c r="E49" s="285" t="s">
        <v>424</v>
      </c>
      <c r="F49" s="285" t="s">
        <v>424</v>
      </c>
      <c r="G49" s="286" t="s">
        <v>424</v>
      </c>
      <c r="H49" s="286" t="s">
        <v>424</v>
      </c>
      <c r="I49" s="280" t="s">
        <v>611</v>
      </c>
      <c r="J49" s="281" t="s">
        <v>424</v>
      </c>
      <c r="N49" s="238" t="str">
        <f t="shared" si="0"/>
        <v>M_00.0020.0000204.1.</v>
      </c>
    </row>
    <row r="50" spans="1:14" ht="47.25" x14ac:dyDescent="0.25">
      <c r="A50" s="281" t="s">
        <v>494</v>
      </c>
      <c r="B50" s="281" t="s">
        <v>495</v>
      </c>
      <c r="C50" s="285" t="s">
        <v>424</v>
      </c>
      <c r="D50" s="285" t="s">
        <v>424</v>
      </c>
      <c r="E50" s="285" t="s">
        <v>424</v>
      </c>
      <c r="F50" s="285" t="s">
        <v>424</v>
      </c>
      <c r="G50" s="286" t="s">
        <v>424</v>
      </c>
      <c r="H50" s="286" t="s">
        <v>424</v>
      </c>
      <c r="I50" s="280" t="s">
        <v>518</v>
      </c>
      <c r="J50" s="281" t="s">
        <v>424</v>
      </c>
      <c r="N50" s="238" t="str">
        <f t="shared" si="0"/>
        <v>M_00.0020.0000204.2.</v>
      </c>
    </row>
    <row r="51" spans="1:14" ht="31.5" x14ac:dyDescent="0.25">
      <c r="A51" s="281" t="s">
        <v>496</v>
      </c>
      <c r="B51" s="281" t="s">
        <v>497</v>
      </c>
      <c r="C51" s="285" t="s">
        <v>424</v>
      </c>
      <c r="D51" s="285" t="s">
        <v>424</v>
      </c>
      <c r="E51" s="285" t="s">
        <v>424</v>
      </c>
      <c r="F51" s="285" t="s">
        <v>424</v>
      </c>
      <c r="G51" s="286" t="s">
        <v>424</v>
      </c>
      <c r="H51" s="286" t="s">
        <v>424</v>
      </c>
      <c r="I51" s="280" t="s">
        <v>518</v>
      </c>
      <c r="J51" s="281" t="s">
        <v>424</v>
      </c>
      <c r="N51" s="238" t="str">
        <f t="shared" si="0"/>
        <v>M_00.0020.0000204.3.</v>
      </c>
    </row>
    <row r="52" spans="1:14" ht="31.5" x14ac:dyDescent="0.25">
      <c r="A52" s="283" t="s">
        <v>498</v>
      </c>
      <c r="B52" s="281" t="s">
        <v>499</v>
      </c>
      <c r="C52" s="285" t="s">
        <v>424</v>
      </c>
      <c r="D52" s="285" t="s">
        <v>424</v>
      </c>
      <c r="E52" s="285" t="s">
        <v>424</v>
      </c>
      <c r="F52" s="285" t="s">
        <v>424</v>
      </c>
      <c r="G52" s="286" t="s">
        <v>424</v>
      </c>
      <c r="H52" s="286" t="s">
        <v>424</v>
      </c>
      <c r="I52" s="280" t="s">
        <v>518</v>
      </c>
      <c r="J52" s="281" t="s">
        <v>424</v>
      </c>
      <c r="N52" s="238" t="str">
        <f t="shared" si="0"/>
        <v>M_00.0020.0000204.4.</v>
      </c>
    </row>
    <row r="53" spans="1:14" ht="141.75" x14ac:dyDescent="0.25">
      <c r="A53" s="281" t="s">
        <v>500</v>
      </c>
      <c r="B53" s="284" t="s">
        <v>501</v>
      </c>
      <c r="C53" s="285">
        <v>45609</v>
      </c>
      <c r="D53" s="285">
        <v>46722</v>
      </c>
      <c r="E53" s="285">
        <v>45534</v>
      </c>
      <c r="F53" s="285" t="s">
        <v>424</v>
      </c>
      <c r="G53" s="286" t="s">
        <v>424</v>
      </c>
      <c r="H53" s="286" t="s">
        <v>424</v>
      </c>
      <c r="I53" s="280" t="s">
        <v>611</v>
      </c>
      <c r="J53" s="281" t="s">
        <v>424</v>
      </c>
      <c r="N53" s="238" t="str">
        <f t="shared" si="0"/>
        <v>M_00.0020.0000204.5.</v>
      </c>
    </row>
    <row r="54" spans="1:14" x14ac:dyDescent="0.25">
      <c r="A54" s="281" t="s">
        <v>502</v>
      </c>
      <c r="B54" s="281" t="s">
        <v>503</v>
      </c>
      <c r="C54" s="285" t="s">
        <v>424</v>
      </c>
      <c r="D54" s="285" t="s">
        <v>424</v>
      </c>
      <c r="E54" s="285" t="s">
        <v>424</v>
      </c>
      <c r="F54" s="285" t="s">
        <v>424</v>
      </c>
      <c r="G54" s="286" t="s">
        <v>424</v>
      </c>
      <c r="H54" s="286" t="s">
        <v>424</v>
      </c>
      <c r="I54" s="280" t="s">
        <v>518</v>
      </c>
      <c r="J54" s="281" t="s">
        <v>424</v>
      </c>
      <c r="N54" s="238" t="str">
        <f t="shared" si="0"/>
        <v>M_00.0020.0000204.6.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2025-11-11T08:27:13Z</dcterms:modified>
</cp:coreProperties>
</file>